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96" i="1" l="1"/>
  <c r="J102" i="1" s="1"/>
  <c r="J97" i="1" s="1"/>
  <c r="C87" i="1"/>
  <c r="C79" i="1"/>
  <c r="C72" i="1"/>
  <c r="C67" i="1"/>
  <c r="C59" i="1"/>
  <c r="C60" i="1"/>
  <c r="C61" i="1"/>
  <c r="C52" i="1"/>
  <c r="C53" i="1"/>
  <c r="C46" i="1"/>
  <c r="C47" i="1"/>
  <c r="C41" i="1"/>
  <c r="C34" i="1"/>
  <c r="C28" i="1"/>
  <c r="C22" i="1"/>
  <c r="C17" i="1"/>
  <c r="C11" i="1"/>
  <c r="C5" i="1"/>
  <c r="G22" i="1"/>
  <c r="G5" i="1"/>
  <c r="G17" i="1"/>
  <c r="G11" i="1"/>
  <c r="G24" i="1"/>
  <c r="G23" i="1"/>
  <c r="I24" i="1" s="1"/>
  <c r="G28" i="1"/>
  <c r="G34" i="1"/>
  <c r="G41" i="1"/>
  <c r="G42" i="1"/>
  <c r="G46" i="1"/>
  <c r="G47" i="1"/>
  <c r="G52" i="1"/>
  <c r="G59" i="1"/>
  <c r="G60" i="1"/>
  <c r="G67" i="1"/>
  <c r="G68" i="1"/>
  <c r="G72" i="1"/>
  <c r="G79" i="1"/>
  <c r="G80" i="1"/>
  <c r="G87" i="1"/>
  <c r="G88" i="1"/>
  <c r="G95" i="1"/>
  <c r="G96" i="1"/>
  <c r="C88" i="1"/>
  <c r="C89" i="1"/>
  <c r="C80" i="1"/>
  <c r="C81" i="1"/>
  <c r="C73" i="1"/>
  <c r="C74" i="1"/>
  <c r="C54" i="1"/>
  <c r="C55" i="1"/>
  <c r="C48" i="1"/>
  <c r="C35" i="1"/>
  <c r="C36" i="1"/>
  <c r="C37" i="1"/>
  <c r="C29" i="1"/>
  <c r="C30" i="1"/>
  <c r="C23" i="1"/>
  <c r="C24" i="1"/>
  <c r="C12" i="1"/>
  <c r="C13" i="1"/>
  <c r="C6" i="1"/>
  <c r="C7" i="1"/>
  <c r="C8" i="1"/>
  <c r="C25" i="1"/>
  <c r="A23" i="1" s="1"/>
  <c r="C18" i="1"/>
  <c r="C68" i="1"/>
  <c r="C42" i="1"/>
  <c r="C90" i="1"/>
  <c r="C91" i="1"/>
  <c r="C82" i="1"/>
  <c r="C83" i="1"/>
  <c r="C75" i="1"/>
  <c r="C62" i="1"/>
  <c r="C63" i="1"/>
  <c r="C64" i="1"/>
  <c r="A60" i="1" s="1"/>
  <c r="G69" i="1"/>
  <c r="J95" i="1" l="1"/>
  <c r="J96" i="1"/>
  <c r="A18" i="1"/>
  <c r="J98" i="1" s="1"/>
  <c r="I96" i="1"/>
  <c r="I23" i="1"/>
  <c r="I25" i="1" s="1"/>
  <c r="I83" i="1"/>
  <c r="I68" i="1"/>
  <c r="I48" i="1"/>
  <c r="I62" i="1"/>
  <c r="I6" i="1"/>
  <c r="A6" i="1"/>
  <c r="C92" i="1" l="1"/>
  <c r="G89" i="1"/>
  <c r="I91" i="1" s="1"/>
  <c r="C84" i="1"/>
  <c r="C76" i="1"/>
  <c r="A68" i="1" s="1"/>
  <c r="J101" i="1" s="1"/>
  <c r="G73" i="1"/>
  <c r="I75" i="1" s="1"/>
  <c r="C69" i="1"/>
  <c r="I67" i="1" s="1"/>
  <c r="I69" i="1" s="1"/>
  <c r="G61" i="1"/>
  <c r="I63" i="1" s="1"/>
  <c r="I64" i="1" s="1"/>
  <c r="C56" i="1"/>
  <c r="G53" i="1"/>
  <c r="I55" i="1" s="1"/>
  <c r="C49" i="1"/>
  <c r="G43" i="1"/>
  <c r="I42" i="1" s="1"/>
  <c r="C43" i="1"/>
  <c r="I41" i="1" s="1"/>
  <c r="C38" i="1"/>
  <c r="G35" i="1"/>
  <c r="I37" i="1" s="1"/>
  <c r="C31" i="1"/>
  <c r="G29" i="1"/>
  <c r="I30" i="1" s="1"/>
  <c r="C19" i="1"/>
  <c r="G18" i="1"/>
  <c r="I18" i="1" s="1"/>
  <c r="C14" i="1"/>
  <c r="G12" i="1"/>
  <c r="I13" i="1" s="1"/>
  <c r="G6" i="1"/>
  <c r="I7" i="1" s="1"/>
  <c r="I8" i="1" s="1"/>
  <c r="A29" i="1" l="1"/>
  <c r="I29" i="1"/>
  <c r="I31" i="1" s="1"/>
  <c r="A80" i="1"/>
  <c r="I82" i="1"/>
  <c r="I84" i="1" s="1"/>
  <c r="A42" i="1"/>
  <c r="A47" i="1"/>
  <c r="I47" i="1"/>
  <c r="I49" i="1" s="1"/>
  <c r="I17" i="1"/>
  <c r="I19" i="1" s="1"/>
  <c r="A35" i="1"/>
  <c r="I36" i="1"/>
  <c r="I38" i="1" s="1"/>
  <c r="A88" i="1"/>
  <c r="I90" i="1"/>
  <c r="I92" i="1" s="1"/>
  <c r="I43" i="1"/>
  <c r="A53" i="1"/>
  <c r="J100" i="1" s="1"/>
  <c r="I95" i="1" s="1"/>
  <c r="I97" i="1" s="1"/>
  <c r="I54" i="1"/>
  <c r="I56" i="1" s="1"/>
  <c r="A73" i="1"/>
  <c r="I74" i="1"/>
  <c r="I76" i="1" s="1"/>
  <c r="A12" i="1"/>
  <c r="I12" i="1"/>
  <c r="I14" i="1" s="1"/>
</calcChain>
</file>

<file path=xl/sharedStrings.xml><?xml version="1.0" encoding="utf-8"?>
<sst xmlns="http://schemas.openxmlformats.org/spreadsheetml/2006/main" count="65" uniqueCount="19">
  <si>
    <t>TP Bankdrücken Aufbauplan</t>
  </si>
  <si>
    <t>2x10</t>
  </si>
  <si>
    <t>hoch</t>
  </si>
  <si>
    <t>10x3</t>
  </si>
  <si>
    <t>5x5</t>
  </si>
  <si>
    <t>2x4</t>
  </si>
  <si>
    <t>5x3</t>
  </si>
  <si>
    <t>gesenkt</t>
  </si>
  <si>
    <t>5x10</t>
  </si>
  <si>
    <t>5x8</t>
  </si>
  <si>
    <t>4x8</t>
  </si>
  <si>
    <t>4x5</t>
  </si>
  <si>
    <t>3x6</t>
  </si>
  <si>
    <t>3x5</t>
  </si>
  <si>
    <t>3x3</t>
  </si>
  <si>
    <t>Wettkampf</t>
  </si>
  <si>
    <t>Bank schwer</t>
  </si>
  <si>
    <t>Bank explosiv</t>
  </si>
  <si>
    <t>Woche / 1RM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</si>
</sst>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color rgb="FF000000"/>
      <name val="Verdana"/>
      <family val="2"/>
    </font>
    <font>
      <sz val="8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  <font>
      <sz val="10"/>
      <color rgb="FF92D05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sz val="9"/>
      <color rgb="FF92D050"/>
      <name val="Arial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/>
    <xf numFmtId="0" fontId="0" fillId="0" borderId="0" xfId="0" applyBorder="1"/>
    <xf numFmtId="0" fontId="5" fillId="0" borderId="0" xfId="0" applyFont="1"/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3" borderId="2" xfId="0" applyFont="1" applyFill="1" applyBorder="1"/>
    <xf numFmtId="0" fontId="5" fillId="3" borderId="7" xfId="0" applyFont="1" applyFill="1" applyBorder="1"/>
    <xf numFmtId="0" fontId="3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3" borderId="8" xfId="0" applyFont="1" applyFill="1" applyBorder="1"/>
    <xf numFmtId="0" fontId="5" fillId="3" borderId="12" xfId="0" applyFont="1" applyFill="1" applyBorder="1"/>
    <xf numFmtId="0" fontId="3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5" fillId="3" borderId="13" xfId="0" applyFont="1" applyFill="1" applyBorder="1"/>
    <xf numFmtId="0" fontId="5" fillId="3" borderId="18" xfId="0" applyFont="1" applyFill="1" applyBorder="1"/>
    <xf numFmtId="0" fontId="3" fillId="4" borderId="2" xfId="0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/>
    </xf>
    <xf numFmtId="0" fontId="7" fillId="8" borderId="20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/>
    </xf>
    <xf numFmtId="0" fontId="9" fillId="6" borderId="21" xfId="0" applyFont="1" applyFill="1" applyBorder="1" applyAlignment="1">
      <alignment horizontal="left" vertical="center"/>
    </xf>
    <xf numFmtId="0" fontId="9" fillId="7" borderId="21" xfId="0" applyFont="1" applyFill="1" applyBorder="1" applyAlignment="1">
      <alignment horizontal="left" vertical="center"/>
    </xf>
    <xf numFmtId="0" fontId="12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6" fillId="9" borderId="3" xfId="0" applyFont="1" applyFill="1" applyBorder="1" applyAlignment="1">
      <alignment horizontal="center"/>
    </xf>
    <xf numFmtId="0" fontId="16" fillId="9" borderId="5" xfId="0" applyFont="1" applyFill="1" applyBorder="1" applyAlignment="1">
      <alignment horizontal="center"/>
    </xf>
    <xf numFmtId="0" fontId="16" fillId="9" borderId="9" xfId="0" applyFont="1" applyFill="1" applyBorder="1" applyAlignment="1">
      <alignment horizontal="center"/>
    </xf>
    <xf numFmtId="0" fontId="16" fillId="9" borderId="11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6" fillId="7" borderId="9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center"/>
    </xf>
    <xf numFmtId="0" fontId="16" fillId="5" borderId="9" xfId="0" applyFont="1" applyFill="1" applyBorder="1" applyAlignment="1">
      <alignment horizontal="center"/>
    </xf>
    <xf numFmtId="0" fontId="16" fillId="5" borderId="11" xfId="0" applyFont="1" applyFill="1" applyBorder="1" applyAlignment="1">
      <alignment horizontal="center"/>
    </xf>
    <xf numFmtId="0" fontId="16" fillId="6" borderId="14" xfId="0" applyFont="1" applyFill="1" applyBorder="1" applyAlignment="1">
      <alignment horizontal="center"/>
    </xf>
    <xf numFmtId="0" fontId="16" fillId="6" borderId="16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topLeftCell="A64" workbookViewId="0">
      <selection activeCell="H2" sqref="H2"/>
    </sheetView>
  </sheetViews>
  <sheetFormatPr baseColWidth="10" defaultRowHeight="15.75" x14ac:dyDescent="0.25"/>
  <cols>
    <col min="1" max="1" width="11.85546875" style="3" customWidth="1"/>
    <col min="2" max="2" width="5.7109375" style="2" hidden="1" customWidth="1"/>
    <col min="3" max="4" width="11.42578125" style="2"/>
    <col min="5" max="5" width="4.85546875" style="2" customWidth="1"/>
    <col min="6" max="6" width="5.140625" style="2" hidden="1" customWidth="1"/>
    <col min="7" max="7" width="11.42578125" style="2"/>
    <col min="8" max="8" width="14.42578125" style="2" customWidth="1"/>
    <col min="9" max="9" width="23" style="3" customWidth="1"/>
    <col min="14" max="14" width="4" hidden="1" customWidth="1"/>
    <col min="15" max="15" width="5.85546875" hidden="1" customWidth="1"/>
    <col min="16" max="16" width="12.5703125" customWidth="1"/>
    <col min="17" max="17" width="13" customWidth="1"/>
    <col min="257" max="257" width="18.5703125" customWidth="1"/>
    <col min="261" max="261" width="4.85546875" customWidth="1"/>
    <col min="264" max="264" width="14.42578125" customWidth="1"/>
    <col min="265" max="265" width="23" customWidth="1"/>
    <col min="270" max="270" width="4" customWidth="1"/>
    <col min="271" max="271" width="5.85546875" customWidth="1"/>
    <col min="272" max="272" width="12.5703125" customWidth="1"/>
    <col min="273" max="273" width="13" customWidth="1"/>
    <col min="513" max="513" width="18.5703125" customWidth="1"/>
    <col min="517" max="517" width="4.85546875" customWidth="1"/>
    <col min="520" max="520" width="14.42578125" customWidth="1"/>
    <col min="521" max="521" width="23" customWidth="1"/>
    <col min="526" max="526" width="4" customWidth="1"/>
    <col min="527" max="527" width="5.85546875" customWidth="1"/>
    <col min="528" max="528" width="12.5703125" customWidth="1"/>
    <col min="529" max="529" width="13" customWidth="1"/>
    <col min="769" max="769" width="18.5703125" customWidth="1"/>
    <col min="773" max="773" width="4.85546875" customWidth="1"/>
    <col min="776" max="776" width="14.42578125" customWidth="1"/>
    <col min="777" max="777" width="23" customWidth="1"/>
    <col min="782" max="782" width="4" customWidth="1"/>
    <col min="783" max="783" width="5.85546875" customWidth="1"/>
    <col min="784" max="784" width="12.5703125" customWidth="1"/>
    <col min="785" max="785" width="13" customWidth="1"/>
    <col min="1025" max="1025" width="18.5703125" customWidth="1"/>
    <col min="1029" max="1029" width="4.85546875" customWidth="1"/>
    <col min="1032" max="1032" width="14.42578125" customWidth="1"/>
    <col min="1033" max="1033" width="23" customWidth="1"/>
    <col min="1038" max="1038" width="4" customWidth="1"/>
    <col min="1039" max="1039" width="5.85546875" customWidth="1"/>
    <col min="1040" max="1040" width="12.5703125" customWidth="1"/>
    <col min="1041" max="1041" width="13" customWidth="1"/>
    <col min="1281" max="1281" width="18.5703125" customWidth="1"/>
    <col min="1285" max="1285" width="4.85546875" customWidth="1"/>
    <col min="1288" max="1288" width="14.42578125" customWidth="1"/>
    <col min="1289" max="1289" width="23" customWidth="1"/>
    <col min="1294" max="1294" width="4" customWidth="1"/>
    <col min="1295" max="1295" width="5.85546875" customWidth="1"/>
    <col min="1296" max="1296" width="12.5703125" customWidth="1"/>
    <col min="1297" max="1297" width="13" customWidth="1"/>
    <col min="1537" max="1537" width="18.5703125" customWidth="1"/>
    <col min="1541" max="1541" width="4.85546875" customWidth="1"/>
    <col min="1544" max="1544" width="14.42578125" customWidth="1"/>
    <col min="1545" max="1545" width="23" customWidth="1"/>
    <col min="1550" max="1550" width="4" customWidth="1"/>
    <col min="1551" max="1551" width="5.85546875" customWidth="1"/>
    <col min="1552" max="1552" width="12.5703125" customWidth="1"/>
    <col min="1553" max="1553" width="13" customWidth="1"/>
    <col min="1793" max="1793" width="18.5703125" customWidth="1"/>
    <col min="1797" max="1797" width="4.85546875" customWidth="1"/>
    <col min="1800" max="1800" width="14.42578125" customWidth="1"/>
    <col min="1801" max="1801" width="23" customWidth="1"/>
    <col min="1806" max="1806" width="4" customWidth="1"/>
    <col min="1807" max="1807" width="5.85546875" customWidth="1"/>
    <col min="1808" max="1808" width="12.5703125" customWidth="1"/>
    <col min="1809" max="1809" width="13" customWidth="1"/>
    <col min="2049" max="2049" width="18.5703125" customWidth="1"/>
    <col min="2053" max="2053" width="4.85546875" customWidth="1"/>
    <col min="2056" max="2056" width="14.42578125" customWidth="1"/>
    <col min="2057" max="2057" width="23" customWidth="1"/>
    <col min="2062" max="2062" width="4" customWidth="1"/>
    <col min="2063" max="2063" width="5.85546875" customWidth="1"/>
    <col min="2064" max="2064" width="12.5703125" customWidth="1"/>
    <col min="2065" max="2065" width="13" customWidth="1"/>
    <col min="2305" max="2305" width="18.5703125" customWidth="1"/>
    <col min="2309" max="2309" width="4.85546875" customWidth="1"/>
    <col min="2312" max="2312" width="14.42578125" customWidth="1"/>
    <col min="2313" max="2313" width="23" customWidth="1"/>
    <col min="2318" max="2318" width="4" customWidth="1"/>
    <col min="2319" max="2319" width="5.85546875" customWidth="1"/>
    <col min="2320" max="2320" width="12.5703125" customWidth="1"/>
    <col min="2321" max="2321" width="13" customWidth="1"/>
    <col min="2561" max="2561" width="18.5703125" customWidth="1"/>
    <col min="2565" max="2565" width="4.85546875" customWidth="1"/>
    <col min="2568" max="2568" width="14.42578125" customWidth="1"/>
    <col min="2569" max="2569" width="23" customWidth="1"/>
    <col min="2574" max="2574" width="4" customWidth="1"/>
    <col min="2575" max="2575" width="5.85546875" customWidth="1"/>
    <col min="2576" max="2576" width="12.5703125" customWidth="1"/>
    <col min="2577" max="2577" width="13" customWidth="1"/>
    <col min="2817" max="2817" width="18.5703125" customWidth="1"/>
    <col min="2821" max="2821" width="4.85546875" customWidth="1"/>
    <col min="2824" max="2824" width="14.42578125" customWidth="1"/>
    <col min="2825" max="2825" width="23" customWidth="1"/>
    <col min="2830" max="2830" width="4" customWidth="1"/>
    <col min="2831" max="2831" width="5.85546875" customWidth="1"/>
    <col min="2832" max="2832" width="12.5703125" customWidth="1"/>
    <col min="2833" max="2833" width="13" customWidth="1"/>
    <col min="3073" max="3073" width="18.5703125" customWidth="1"/>
    <col min="3077" max="3077" width="4.85546875" customWidth="1"/>
    <col min="3080" max="3080" width="14.42578125" customWidth="1"/>
    <col min="3081" max="3081" width="23" customWidth="1"/>
    <col min="3086" max="3086" width="4" customWidth="1"/>
    <col min="3087" max="3087" width="5.85546875" customWidth="1"/>
    <col min="3088" max="3088" width="12.5703125" customWidth="1"/>
    <col min="3089" max="3089" width="13" customWidth="1"/>
    <col min="3329" max="3329" width="18.5703125" customWidth="1"/>
    <col min="3333" max="3333" width="4.85546875" customWidth="1"/>
    <col min="3336" max="3336" width="14.42578125" customWidth="1"/>
    <col min="3337" max="3337" width="23" customWidth="1"/>
    <col min="3342" max="3342" width="4" customWidth="1"/>
    <col min="3343" max="3343" width="5.85546875" customWidth="1"/>
    <col min="3344" max="3344" width="12.5703125" customWidth="1"/>
    <col min="3345" max="3345" width="13" customWidth="1"/>
    <col min="3585" max="3585" width="18.5703125" customWidth="1"/>
    <col min="3589" max="3589" width="4.85546875" customWidth="1"/>
    <col min="3592" max="3592" width="14.42578125" customWidth="1"/>
    <col min="3593" max="3593" width="23" customWidth="1"/>
    <col min="3598" max="3598" width="4" customWidth="1"/>
    <col min="3599" max="3599" width="5.85546875" customWidth="1"/>
    <col min="3600" max="3600" width="12.5703125" customWidth="1"/>
    <col min="3601" max="3601" width="13" customWidth="1"/>
    <col min="3841" max="3841" width="18.5703125" customWidth="1"/>
    <col min="3845" max="3845" width="4.85546875" customWidth="1"/>
    <col min="3848" max="3848" width="14.42578125" customWidth="1"/>
    <col min="3849" max="3849" width="23" customWidth="1"/>
    <col min="3854" max="3854" width="4" customWidth="1"/>
    <col min="3855" max="3855" width="5.85546875" customWidth="1"/>
    <col min="3856" max="3856" width="12.5703125" customWidth="1"/>
    <col min="3857" max="3857" width="13" customWidth="1"/>
    <col min="4097" max="4097" width="18.5703125" customWidth="1"/>
    <col min="4101" max="4101" width="4.85546875" customWidth="1"/>
    <col min="4104" max="4104" width="14.42578125" customWidth="1"/>
    <col min="4105" max="4105" width="23" customWidth="1"/>
    <col min="4110" max="4110" width="4" customWidth="1"/>
    <col min="4111" max="4111" width="5.85546875" customWidth="1"/>
    <col min="4112" max="4112" width="12.5703125" customWidth="1"/>
    <col min="4113" max="4113" width="13" customWidth="1"/>
    <col min="4353" max="4353" width="18.5703125" customWidth="1"/>
    <col min="4357" max="4357" width="4.85546875" customWidth="1"/>
    <col min="4360" max="4360" width="14.42578125" customWidth="1"/>
    <col min="4361" max="4361" width="23" customWidth="1"/>
    <col min="4366" max="4366" width="4" customWidth="1"/>
    <col min="4367" max="4367" width="5.85546875" customWidth="1"/>
    <col min="4368" max="4368" width="12.5703125" customWidth="1"/>
    <col min="4369" max="4369" width="13" customWidth="1"/>
    <col min="4609" max="4609" width="18.5703125" customWidth="1"/>
    <col min="4613" max="4613" width="4.85546875" customWidth="1"/>
    <col min="4616" max="4616" width="14.42578125" customWidth="1"/>
    <col min="4617" max="4617" width="23" customWidth="1"/>
    <col min="4622" max="4622" width="4" customWidth="1"/>
    <col min="4623" max="4623" width="5.85546875" customWidth="1"/>
    <col min="4624" max="4624" width="12.5703125" customWidth="1"/>
    <col min="4625" max="4625" width="13" customWidth="1"/>
    <col min="4865" max="4865" width="18.5703125" customWidth="1"/>
    <col min="4869" max="4869" width="4.85546875" customWidth="1"/>
    <col min="4872" max="4872" width="14.42578125" customWidth="1"/>
    <col min="4873" max="4873" width="23" customWidth="1"/>
    <col min="4878" max="4878" width="4" customWidth="1"/>
    <col min="4879" max="4879" width="5.85546875" customWidth="1"/>
    <col min="4880" max="4880" width="12.5703125" customWidth="1"/>
    <col min="4881" max="4881" width="13" customWidth="1"/>
    <col min="5121" max="5121" width="18.5703125" customWidth="1"/>
    <col min="5125" max="5125" width="4.85546875" customWidth="1"/>
    <col min="5128" max="5128" width="14.42578125" customWidth="1"/>
    <col min="5129" max="5129" width="23" customWidth="1"/>
    <col min="5134" max="5134" width="4" customWidth="1"/>
    <col min="5135" max="5135" width="5.85546875" customWidth="1"/>
    <col min="5136" max="5136" width="12.5703125" customWidth="1"/>
    <col min="5137" max="5137" width="13" customWidth="1"/>
    <col min="5377" max="5377" width="18.5703125" customWidth="1"/>
    <col min="5381" max="5381" width="4.85546875" customWidth="1"/>
    <col min="5384" max="5384" width="14.42578125" customWidth="1"/>
    <col min="5385" max="5385" width="23" customWidth="1"/>
    <col min="5390" max="5390" width="4" customWidth="1"/>
    <col min="5391" max="5391" width="5.85546875" customWidth="1"/>
    <col min="5392" max="5392" width="12.5703125" customWidth="1"/>
    <col min="5393" max="5393" width="13" customWidth="1"/>
    <col min="5633" max="5633" width="18.5703125" customWidth="1"/>
    <col min="5637" max="5637" width="4.85546875" customWidth="1"/>
    <col min="5640" max="5640" width="14.42578125" customWidth="1"/>
    <col min="5641" max="5641" width="23" customWidth="1"/>
    <col min="5646" max="5646" width="4" customWidth="1"/>
    <col min="5647" max="5647" width="5.85546875" customWidth="1"/>
    <col min="5648" max="5648" width="12.5703125" customWidth="1"/>
    <col min="5649" max="5649" width="13" customWidth="1"/>
    <col min="5889" max="5889" width="18.5703125" customWidth="1"/>
    <col min="5893" max="5893" width="4.85546875" customWidth="1"/>
    <col min="5896" max="5896" width="14.42578125" customWidth="1"/>
    <col min="5897" max="5897" width="23" customWidth="1"/>
    <col min="5902" max="5902" width="4" customWidth="1"/>
    <col min="5903" max="5903" width="5.85546875" customWidth="1"/>
    <col min="5904" max="5904" width="12.5703125" customWidth="1"/>
    <col min="5905" max="5905" width="13" customWidth="1"/>
    <col min="6145" max="6145" width="18.5703125" customWidth="1"/>
    <col min="6149" max="6149" width="4.85546875" customWidth="1"/>
    <col min="6152" max="6152" width="14.42578125" customWidth="1"/>
    <col min="6153" max="6153" width="23" customWidth="1"/>
    <col min="6158" max="6158" width="4" customWidth="1"/>
    <col min="6159" max="6159" width="5.85546875" customWidth="1"/>
    <col min="6160" max="6160" width="12.5703125" customWidth="1"/>
    <col min="6161" max="6161" width="13" customWidth="1"/>
    <col min="6401" max="6401" width="18.5703125" customWidth="1"/>
    <col min="6405" max="6405" width="4.85546875" customWidth="1"/>
    <col min="6408" max="6408" width="14.42578125" customWidth="1"/>
    <col min="6409" max="6409" width="23" customWidth="1"/>
    <col min="6414" max="6414" width="4" customWidth="1"/>
    <col min="6415" max="6415" width="5.85546875" customWidth="1"/>
    <col min="6416" max="6416" width="12.5703125" customWidth="1"/>
    <col min="6417" max="6417" width="13" customWidth="1"/>
    <col min="6657" max="6657" width="18.5703125" customWidth="1"/>
    <col min="6661" max="6661" width="4.85546875" customWidth="1"/>
    <col min="6664" max="6664" width="14.42578125" customWidth="1"/>
    <col min="6665" max="6665" width="23" customWidth="1"/>
    <col min="6670" max="6670" width="4" customWidth="1"/>
    <col min="6671" max="6671" width="5.85546875" customWidth="1"/>
    <col min="6672" max="6672" width="12.5703125" customWidth="1"/>
    <col min="6673" max="6673" width="13" customWidth="1"/>
    <col min="6913" max="6913" width="18.5703125" customWidth="1"/>
    <col min="6917" max="6917" width="4.85546875" customWidth="1"/>
    <col min="6920" max="6920" width="14.42578125" customWidth="1"/>
    <col min="6921" max="6921" width="23" customWidth="1"/>
    <col min="6926" max="6926" width="4" customWidth="1"/>
    <col min="6927" max="6927" width="5.85546875" customWidth="1"/>
    <col min="6928" max="6928" width="12.5703125" customWidth="1"/>
    <col min="6929" max="6929" width="13" customWidth="1"/>
    <col min="7169" max="7169" width="18.5703125" customWidth="1"/>
    <col min="7173" max="7173" width="4.85546875" customWidth="1"/>
    <col min="7176" max="7176" width="14.42578125" customWidth="1"/>
    <col min="7177" max="7177" width="23" customWidth="1"/>
    <col min="7182" max="7182" width="4" customWidth="1"/>
    <col min="7183" max="7183" width="5.85546875" customWidth="1"/>
    <col min="7184" max="7184" width="12.5703125" customWidth="1"/>
    <col min="7185" max="7185" width="13" customWidth="1"/>
    <col min="7425" max="7425" width="18.5703125" customWidth="1"/>
    <col min="7429" max="7429" width="4.85546875" customWidth="1"/>
    <col min="7432" max="7432" width="14.42578125" customWidth="1"/>
    <col min="7433" max="7433" width="23" customWidth="1"/>
    <col min="7438" max="7438" width="4" customWidth="1"/>
    <col min="7439" max="7439" width="5.85546875" customWidth="1"/>
    <col min="7440" max="7440" width="12.5703125" customWidth="1"/>
    <col min="7441" max="7441" width="13" customWidth="1"/>
    <col min="7681" max="7681" width="18.5703125" customWidth="1"/>
    <col min="7685" max="7685" width="4.85546875" customWidth="1"/>
    <col min="7688" max="7688" width="14.42578125" customWidth="1"/>
    <col min="7689" max="7689" width="23" customWidth="1"/>
    <col min="7694" max="7694" width="4" customWidth="1"/>
    <col min="7695" max="7695" width="5.85546875" customWidth="1"/>
    <col min="7696" max="7696" width="12.5703125" customWidth="1"/>
    <col min="7697" max="7697" width="13" customWidth="1"/>
    <col min="7937" max="7937" width="18.5703125" customWidth="1"/>
    <col min="7941" max="7941" width="4.85546875" customWidth="1"/>
    <col min="7944" max="7944" width="14.42578125" customWidth="1"/>
    <col min="7945" max="7945" width="23" customWidth="1"/>
    <col min="7950" max="7950" width="4" customWidth="1"/>
    <col min="7951" max="7951" width="5.85546875" customWidth="1"/>
    <col min="7952" max="7952" width="12.5703125" customWidth="1"/>
    <col min="7953" max="7953" width="13" customWidth="1"/>
    <col min="8193" max="8193" width="18.5703125" customWidth="1"/>
    <col min="8197" max="8197" width="4.85546875" customWidth="1"/>
    <col min="8200" max="8200" width="14.42578125" customWidth="1"/>
    <col min="8201" max="8201" width="23" customWidth="1"/>
    <col min="8206" max="8206" width="4" customWidth="1"/>
    <col min="8207" max="8207" width="5.85546875" customWidth="1"/>
    <col min="8208" max="8208" width="12.5703125" customWidth="1"/>
    <col min="8209" max="8209" width="13" customWidth="1"/>
    <col min="8449" max="8449" width="18.5703125" customWidth="1"/>
    <col min="8453" max="8453" width="4.85546875" customWidth="1"/>
    <col min="8456" max="8456" width="14.42578125" customWidth="1"/>
    <col min="8457" max="8457" width="23" customWidth="1"/>
    <col min="8462" max="8462" width="4" customWidth="1"/>
    <col min="8463" max="8463" width="5.85546875" customWidth="1"/>
    <col min="8464" max="8464" width="12.5703125" customWidth="1"/>
    <col min="8465" max="8465" width="13" customWidth="1"/>
    <col min="8705" max="8705" width="18.5703125" customWidth="1"/>
    <col min="8709" max="8709" width="4.85546875" customWidth="1"/>
    <col min="8712" max="8712" width="14.42578125" customWidth="1"/>
    <col min="8713" max="8713" width="23" customWidth="1"/>
    <col min="8718" max="8718" width="4" customWidth="1"/>
    <col min="8719" max="8719" width="5.85546875" customWidth="1"/>
    <col min="8720" max="8720" width="12.5703125" customWidth="1"/>
    <col min="8721" max="8721" width="13" customWidth="1"/>
    <col min="8961" max="8961" width="18.5703125" customWidth="1"/>
    <col min="8965" max="8965" width="4.85546875" customWidth="1"/>
    <col min="8968" max="8968" width="14.42578125" customWidth="1"/>
    <col min="8969" max="8969" width="23" customWidth="1"/>
    <col min="8974" max="8974" width="4" customWidth="1"/>
    <col min="8975" max="8975" width="5.85546875" customWidth="1"/>
    <col min="8976" max="8976" width="12.5703125" customWidth="1"/>
    <col min="8977" max="8977" width="13" customWidth="1"/>
    <col min="9217" max="9217" width="18.5703125" customWidth="1"/>
    <col min="9221" max="9221" width="4.85546875" customWidth="1"/>
    <col min="9224" max="9224" width="14.42578125" customWidth="1"/>
    <col min="9225" max="9225" width="23" customWidth="1"/>
    <col min="9230" max="9230" width="4" customWidth="1"/>
    <col min="9231" max="9231" width="5.85546875" customWidth="1"/>
    <col min="9232" max="9232" width="12.5703125" customWidth="1"/>
    <col min="9233" max="9233" width="13" customWidth="1"/>
    <col min="9473" max="9473" width="18.5703125" customWidth="1"/>
    <col min="9477" max="9477" width="4.85546875" customWidth="1"/>
    <col min="9480" max="9480" width="14.42578125" customWidth="1"/>
    <col min="9481" max="9481" width="23" customWidth="1"/>
    <col min="9486" max="9486" width="4" customWidth="1"/>
    <col min="9487" max="9487" width="5.85546875" customWidth="1"/>
    <col min="9488" max="9488" width="12.5703125" customWidth="1"/>
    <col min="9489" max="9489" width="13" customWidth="1"/>
    <col min="9729" max="9729" width="18.5703125" customWidth="1"/>
    <col min="9733" max="9733" width="4.85546875" customWidth="1"/>
    <col min="9736" max="9736" width="14.42578125" customWidth="1"/>
    <col min="9737" max="9737" width="23" customWidth="1"/>
    <col min="9742" max="9742" width="4" customWidth="1"/>
    <col min="9743" max="9743" width="5.85546875" customWidth="1"/>
    <col min="9744" max="9744" width="12.5703125" customWidth="1"/>
    <col min="9745" max="9745" width="13" customWidth="1"/>
    <col min="9985" max="9985" width="18.5703125" customWidth="1"/>
    <col min="9989" max="9989" width="4.85546875" customWidth="1"/>
    <col min="9992" max="9992" width="14.42578125" customWidth="1"/>
    <col min="9993" max="9993" width="23" customWidth="1"/>
    <col min="9998" max="9998" width="4" customWidth="1"/>
    <col min="9999" max="9999" width="5.85546875" customWidth="1"/>
    <col min="10000" max="10000" width="12.5703125" customWidth="1"/>
    <col min="10001" max="10001" width="13" customWidth="1"/>
    <col min="10241" max="10241" width="18.5703125" customWidth="1"/>
    <col min="10245" max="10245" width="4.85546875" customWidth="1"/>
    <col min="10248" max="10248" width="14.42578125" customWidth="1"/>
    <col min="10249" max="10249" width="23" customWidth="1"/>
    <col min="10254" max="10254" width="4" customWidth="1"/>
    <col min="10255" max="10255" width="5.85546875" customWidth="1"/>
    <col min="10256" max="10256" width="12.5703125" customWidth="1"/>
    <col min="10257" max="10257" width="13" customWidth="1"/>
    <col min="10497" max="10497" width="18.5703125" customWidth="1"/>
    <col min="10501" max="10501" width="4.85546875" customWidth="1"/>
    <col min="10504" max="10504" width="14.42578125" customWidth="1"/>
    <col min="10505" max="10505" width="23" customWidth="1"/>
    <col min="10510" max="10510" width="4" customWidth="1"/>
    <col min="10511" max="10511" width="5.85546875" customWidth="1"/>
    <col min="10512" max="10512" width="12.5703125" customWidth="1"/>
    <col min="10513" max="10513" width="13" customWidth="1"/>
    <col min="10753" max="10753" width="18.5703125" customWidth="1"/>
    <col min="10757" max="10757" width="4.85546875" customWidth="1"/>
    <col min="10760" max="10760" width="14.42578125" customWidth="1"/>
    <col min="10761" max="10761" width="23" customWidth="1"/>
    <col min="10766" max="10766" width="4" customWidth="1"/>
    <col min="10767" max="10767" width="5.85546875" customWidth="1"/>
    <col min="10768" max="10768" width="12.5703125" customWidth="1"/>
    <col min="10769" max="10769" width="13" customWidth="1"/>
    <col min="11009" max="11009" width="18.5703125" customWidth="1"/>
    <col min="11013" max="11013" width="4.85546875" customWidth="1"/>
    <col min="11016" max="11016" width="14.42578125" customWidth="1"/>
    <col min="11017" max="11017" width="23" customWidth="1"/>
    <col min="11022" max="11022" width="4" customWidth="1"/>
    <col min="11023" max="11023" width="5.85546875" customWidth="1"/>
    <col min="11024" max="11024" width="12.5703125" customWidth="1"/>
    <col min="11025" max="11025" width="13" customWidth="1"/>
    <col min="11265" max="11265" width="18.5703125" customWidth="1"/>
    <col min="11269" max="11269" width="4.85546875" customWidth="1"/>
    <col min="11272" max="11272" width="14.42578125" customWidth="1"/>
    <col min="11273" max="11273" width="23" customWidth="1"/>
    <col min="11278" max="11278" width="4" customWidth="1"/>
    <col min="11279" max="11279" width="5.85546875" customWidth="1"/>
    <col min="11280" max="11280" width="12.5703125" customWidth="1"/>
    <col min="11281" max="11281" width="13" customWidth="1"/>
    <col min="11521" max="11521" width="18.5703125" customWidth="1"/>
    <col min="11525" max="11525" width="4.85546875" customWidth="1"/>
    <col min="11528" max="11528" width="14.42578125" customWidth="1"/>
    <col min="11529" max="11529" width="23" customWidth="1"/>
    <col min="11534" max="11534" width="4" customWidth="1"/>
    <col min="11535" max="11535" width="5.85546875" customWidth="1"/>
    <col min="11536" max="11536" width="12.5703125" customWidth="1"/>
    <col min="11537" max="11537" width="13" customWidth="1"/>
    <col min="11777" max="11777" width="18.5703125" customWidth="1"/>
    <col min="11781" max="11781" width="4.85546875" customWidth="1"/>
    <col min="11784" max="11784" width="14.42578125" customWidth="1"/>
    <col min="11785" max="11785" width="23" customWidth="1"/>
    <col min="11790" max="11790" width="4" customWidth="1"/>
    <col min="11791" max="11791" width="5.85546875" customWidth="1"/>
    <col min="11792" max="11792" width="12.5703125" customWidth="1"/>
    <col min="11793" max="11793" width="13" customWidth="1"/>
    <col min="12033" max="12033" width="18.5703125" customWidth="1"/>
    <col min="12037" max="12037" width="4.85546875" customWidth="1"/>
    <col min="12040" max="12040" width="14.42578125" customWidth="1"/>
    <col min="12041" max="12041" width="23" customWidth="1"/>
    <col min="12046" max="12046" width="4" customWidth="1"/>
    <col min="12047" max="12047" width="5.85546875" customWidth="1"/>
    <col min="12048" max="12048" width="12.5703125" customWidth="1"/>
    <col min="12049" max="12049" width="13" customWidth="1"/>
    <col min="12289" max="12289" width="18.5703125" customWidth="1"/>
    <col min="12293" max="12293" width="4.85546875" customWidth="1"/>
    <col min="12296" max="12296" width="14.42578125" customWidth="1"/>
    <col min="12297" max="12297" width="23" customWidth="1"/>
    <col min="12302" max="12302" width="4" customWidth="1"/>
    <col min="12303" max="12303" width="5.85546875" customWidth="1"/>
    <col min="12304" max="12304" width="12.5703125" customWidth="1"/>
    <col min="12305" max="12305" width="13" customWidth="1"/>
    <col min="12545" max="12545" width="18.5703125" customWidth="1"/>
    <col min="12549" max="12549" width="4.85546875" customWidth="1"/>
    <col min="12552" max="12552" width="14.42578125" customWidth="1"/>
    <col min="12553" max="12553" width="23" customWidth="1"/>
    <col min="12558" max="12558" width="4" customWidth="1"/>
    <col min="12559" max="12559" width="5.85546875" customWidth="1"/>
    <col min="12560" max="12560" width="12.5703125" customWidth="1"/>
    <col min="12561" max="12561" width="13" customWidth="1"/>
    <col min="12801" max="12801" width="18.5703125" customWidth="1"/>
    <col min="12805" max="12805" width="4.85546875" customWidth="1"/>
    <col min="12808" max="12808" width="14.42578125" customWidth="1"/>
    <col min="12809" max="12809" width="23" customWidth="1"/>
    <col min="12814" max="12814" width="4" customWidth="1"/>
    <col min="12815" max="12815" width="5.85546875" customWidth="1"/>
    <col min="12816" max="12816" width="12.5703125" customWidth="1"/>
    <col min="12817" max="12817" width="13" customWidth="1"/>
    <col min="13057" max="13057" width="18.5703125" customWidth="1"/>
    <col min="13061" max="13061" width="4.85546875" customWidth="1"/>
    <col min="13064" max="13064" width="14.42578125" customWidth="1"/>
    <col min="13065" max="13065" width="23" customWidth="1"/>
    <col min="13070" max="13070" width="4" customWidth="1"/>
    <col min="13071" max="13071" width="5.85546875" customWidth="1"/>
    <col min="13072" max="13072" width="12.5703125" customWidth="1"/>
    <col min="13073" max="13073" width="13" customWidth="1"/>
    <col min="13313" max="13313" width="18.5703125" customWidth="1"/>
    <col min="13317" max="13317" width="4.85546875" customWidth="1"/>
    <col min="13320" max="13320" width="14.42578125" customWidth="1"/>
    <col min="13321" max="13321" width="23" customWidth="1"/>
    <col min="13326" max="13326" width="4" customWidth="1"/>
    <col min="13327" max="13327" width="5.85546875" customWidth="1"/>
    <col min="13328" max="13328" width="12.5703125" customWidth="1"/>
    <col min="13329" max="13329" width="13" customWidth="1"/>
    <col min="13569" max="13569" width="18.5703125" customWidth="1"/>
    <col min="13573" max="13573" width="4.85546875" customWidth="1"/>
    <col min="13576" max="13576" width="14.42578125" customWidth="1"/>
    <col min="13577" max="13577" width="23" customWidth="1"/>
    <col min="13582" max="13582" width="4" customWidth="1"/>
    <col min="13583" max="13583" width="5.85546875" customWidth="1"/>
    <col min="13584" max="13584" width="12.5703125" customWidth="1"/>
    <col min="13585" max="13585" width="13" customWidth="1"/>
    <col min="13825" max="13825" width="18.5703125" customWidth="1"/>
    <col min="13829" max="13829" width="4.85546875" customWidth="1"/>
    <col min="13832" max="13832" width="14.42578125" customWidth="1"/>
    <col min="13833" max="13833" width="23" customWidth="1"/>
    <col min="13838" max="13838" width="4" customWidth="1"/>
    <col min="13839" max="13839" width="5.85546875" customWidth="1"/>
    <col min="13840" max="13840" width="12.5703125" customWidth="1"/>
    <col min="13841" max="13841" width="13" customWidth="1"/>
    <col min="14081" max="14081" width="18.5703125" customWidth="1"/>
    <col min="14085" max="14085" width="4.85546875" customWidth="1"/>
    <col min="14088" max="14088" width="14.42578125" customWidth="1"/>
    <col min="14089" max="14089" width="23" customWidth="1"/>
    <col min="14094" max="14094" width="4" customWidth="1"/>
    <col min="14095" max="14095" width="5.85546875" customWidth="1"/>
    <col min="14096" max="14096" width="12.5703125" customWidth="1"/>
    <col min="14097" max="14097" width="13" customWidth="1"/>
    <col min="14337" max="14337" width="18.5703125" customWidth="1"/>
    <col min="14341" max="14341" width="4.85546875" customWidth="1"/>
    <col min="14344" max="14344" width="14.42578125" customWidth="1"/>
    <col min="14345" max="14345" width="23" customWidth="1"/>
    <col min="14350" max="14350" width="4" customWidth="1"/>
    <col min="14351" max="14351" width="5.85546875" customWidth="1"/>
    <col min="14352" max="14352" width="12.5703125" customWidth="1"/>
    <col min="14353" max="14353" width="13" customWidth="1"/>
    <col min="14593" max="14593" width="18.5703125" customWidth="1"/>
    <col min="14597" max="14597" width="4.85546875" customWidth="1"/>
    <col min="14600" max="14600" width="14.42578125" customWidth="1"/>
    <col min="14601" max="14601" width="23" customWidth="1"/>
    <col min="14606" max="14606" width="4" customWidth="1"/>
    <col min="14607" max="14607" width="5.85546875" customWidth="1"/>
    <col min="14608" max="14608" width="12.5703125" customWidth="1"/>
    <col min="14609" max="14609" width="13" customWidth="1"/>
    <col min="14849" max="14849" width="18.5703125" customWidth="1"/>
    <col min="14853" max="14853" width="4.85546875" customWidth="1"/>
    <col min="14856" max="14856" width="14.42578125" customWidth="1"/>
    <col min="14857" max="14857" width="23" customWidth="1"/>
    <col min="14862" max="14862" width="4" customWidth="1"/>
    <col min="14863" max="14863" width="5.85546875" customWidth="1"/>
    <col min="14864" max="14864" width="12.5703125" customWidth="1"/>
    <col min="14865" max="14865" width="13" customWidth="1"/>
    <col min="15105" max="15105" width="18.5703125" customWidth="1"/>
    <col min="15109" max="15109" width="4.85546875" customWidth="1"/>
    <col min="15112" max="15112" width="14.42578125" customWidth="1"/>
    <col min="15113" max="15113" width="23" customWidth="1"/>
    <col min="15118" max="15118" width="4" customWidth="1"/>
    <col min="15119" max="15119" width="5.85546875" customWidth="1"/>
    <col min="15120" max="15120" width="12.5703125" customWidth="1"/>
    <col min="15121" max="15121" width="13" customWidth="1"/>
    <col min="15361" max="15361" width="18.5703125" customWidth="1"/>
    <col min="15365" max="15365" width="4.85546875" customWidth="1"/>
    <col min="15368" max="15368" width="14.42578125" customWidth="1"/>
    <col min="15369" max="15369" width="23" customWidth="1"/>
    <col min="15374" max="15374" width="4" customWidth="1"/>
    <col min="15375" max="15375" width="5.85546875" customWidth="1"/>
    <col min="15376" max="15376" width="12.5703125" customWidth="1"/>
    <col min="15377" max="15377" width="13" customWidth="1"/>
    <col min="15617" max="15617" width="18.5703125" customWidth="1"/>
    <col min="15621" max="15621" width="4.85546875" customWidth="1"/>
    <col min="15624" max="15624" width="14.42578125" customWidth="1"/>
    <col min="15625" max="15625" width="23" customWidth="1"/>
    <col min="15630" max="15630" width="4" customWidth="1"/>
    <col min="15631" max="15631" width="5.85546875" customWidth="1"/>
    <col min="15632" max="15632" width="12.5703125" customWidth="1"/>
    <col min="15633" max="15633" width="13" customWidth="1"/>
    <col min="15873" max="15873" width="18.5703125" customWidth="1"/>
    <col min="15877" max="15877" width="4.85546875" customWidth="1"/>
    <col min="15880" max="15880" width="14.42578125" customWidth="1"/>
    <col min="15881" max="15881" width="23" customWidth="1"/>
    <col min="15886" max="15886" width="4" customWidth="1"/>
    <col min="15887" max="15887" width="5.85546875" customWidth="1"/>
    <col min="15888" max="15888" width="12.5703125" customWidth="1"/>
    <col min="15889" max="15889" width="13" customWidth="1"/>
    <col min="16129" max="16129" width="18.5703125" customWidth="1"/>
    <col min="16133" max="16133" width="4.85546875" customWidth="1"/>
    <col min="16136" max="16136" width="14.42578125" customWidth="1"/>
    <col min="16137" max="16137" width="23" customWidth="1"/>
    <col min="16142" max="16142" width="4" customWidth="1"/>
    <col min="16143" max="16143" width="5.85546875" customWidth="1"/>
    <col min="16144" max="16144" width="12.5703125" customWidth="1"/>
    <col min="16145" max="16145" width="13" customWidth="1"/>
  </cols>
  <sheetData>
    <row r="1" spans="1:17" ht="30" customHeight="1" thickBot="1" x14ac:dyDescent="0.3">
      <c r="A1" s="1" t="s">
        <v>0</v>
      </c>
      <c r="H1" s="51">
        <v>200</v>
      </c>
    </row>
    <row r="2" spans="1:17" ht="18" customHeight="1" thickBot="1" x14ac:dyDescent="0.3">
      <c r="A2" s="1"/>
      <c r="H2" s="50"/>
    </row>
    <row r="3" spans="1:17" ht="36.75" customHeight="1" thickBot="1" x14ac:dyDescent="0.3">
      <c r="A3" s="53" t="s">
        <v>18</v>
      </c>
      <c r="B3" s="49"/>
      <c r="C3" s="55" t="s">
        <v>16</v>
      </c>
      <c r="D3" s="54"/>
      <c r="E3" s="49"/>
      <c r="F3" s="49"/>
      <c r="G3" s="56" t="s">
        <v>17</v>
      </c>
      <c r="H3" s="52"/>
      <c r="K3" s="4"/>
      <c r="L3" s="5"/>
      <c r="M3" s="5"/>
      <c r="N3" s="5"/>
      <c r="O3" s="5"/>
      <c r="P3" s="6"/>
      <c r="Q3" s="7"/>
    </row>
    <row r="4" spans="1:17" x14ac:dyDescent="0.25">
      <c r="A4" s="8">
        <v>1</v>
      </c>
      <c r="B4" s="9">
        <v>0.7</v>
      </c>
      <c r="C4" s="10">
        <v>20</v>
      </c>
      <c r="D4" s="11">
        <v>10</v>
      </c>
      <c r="E4" s="12"/>
      <c r="F4" s="9">
        <v>0.5</v>
      </c>
      <c r="G4" s="10">
        <v>20</v>
      </c>
      <c r="H4" s="11" t="s">
        <v>1</v>
      </c>
      <c r="I4" s="58" t="s">
        <v>2</v>
      </c>
      <c r="K4" s="4"/>
      <c r="L4" s="5"/>
      <c r="M4" s="5"/>
      <c r="N4" s="14">
        <v>1</v>
      </c>
      <c r="O4" s="15">
        <v>1</v>
      </c>
      <c r="P4" s="6"/>
      <c r="Q4" s="7"/>
    </row>
    <row r="5" spans="1:17" x14ac:dyDescent="0.25">
      <c r="A5" s="16"/>
      <c r="B5" s="17"/>
      <c r="C5" s="18">
        <f>CEILING(H1/100*50/1.7,2.5)</f>
        <v>60</v>
      </c>
      <c r="D5" s="19">
        <v>5</v>
      </c>
      <c r="E5" s="20"/>
      <c r="F5" s="17"/>
      <c r="G5" s="18">
        <f>CEILING(F4*H1*0.77,2.5)</f>
        <v>77.5</v>
      </c>
      <c r="H5" s="19">
        <v>8</v>
      </c>
      <c r="I5" s="59"/>
      <c r="K5" s="4"/>
      <c r="L5" s="5"/>
      <c r="M5" s="5"/>
      <c r="N5" s="22">
        <v>2</v>
      </c>
      <c r="O5" s="23">
        <v>1.0349999999999999</v>
      </c>
      <c r="P5" s="6"/>
      <c r="Q5" s="7"/>
    </row>
    <row r="6" spans="1:17" x14ac:dyDescent="0.25">
      <c r="A6" s="16">
        <f>FLOOR(C8*O9,2.5)</f>
        <v>165</v>
      </c>
      <c r="B6" s="17"/>
      <c r="C6" s="18">
        <f>CEILING(H1/100*50,2.5)</f>
        <v>100</v>
      </c>
      <c r="D6" s="19">
        <v>5</v>
      </c>
      <c r="E6" s="20"/>
      <c r="F6" s="17"/>
      <c r="G6" s="18">
        <f>SUM(F4*H1)</f>
        <v>100</v>
      </c>
      <c r="H6" s="19" t="s">
        <v>3</v>
      </c>
      <c r="I6" s="69">
        <f>SUM(C4*D4+C5*D5+C6*D6+C7*D7+C8*25)</f>
        <v>4980</v>
      </c>
      <c r="K6" s="4"/>
      <c r="L6" s="5"/>
      <c r="M6" s="5"/>
      <c r="N6" s="22">
        <v>3</v>
      </c>
      <c r="O6" s="23">
        <v>1.08</v>
      </c>
      <c r="P6" s="6"/>
      <c r="Q6" s="7"/>
    </row>
    <row r="7" spans="1:17" x14ac:dyDescent="0.25">
      <c r="A7" s="16"/>
      <c r="B7" s="17"/>
      <c r="C7" s="18">
        <f>CEILING(H1/100*60,2.5)</f>
        <v>120</v>
      </c>
      <c r="D7" s="19">
        <v>4</v>
      </c>
      <c r="E7" s="20"/>
      <c r="F7" s="17"/>
      <c r="G7" s="18"/>
      <c r="H7" s="19"/>
      <c r="I7" s="70">
        <f>SUM(G4*20+G5*8+G6*30)</f>
        <v>4020</v>
      </c>
      <c r="K7" s="4"/>
      <c r="L7" s="5"/>
      <c r="M7" s="5"/>
      <c r="N7" s="22">
        <v>4</v>
      </c>
      <c r="O7" s="23">
        <v>1.115</v>
      </c>
      <c r="P7" s="6"/>
      <c r="Q7" s="7"/>
    </row>
    <row r="8" spans="1:17" ht="16.5" thickBot="1" x14ac:dyDescent="0.3">
      <c r="A8" s="24"/>
      <c r="B8" s="25"/>
      <c r="C8" s="26">
        <f>CEILING(B4*H1,2.5)</f>
        <v>140</v>
      </c>
      <c r="D8" s="27" t="s">
        <v>4</v>
      </c>
      <c r="E8" s="28"/>
      <c r="F8" s="25"/>
      <c r="G8" s="26"/>
      <c r="H8" s="27"/>
      <c r="I8" s="60">
        <f>SUM(I6:I7)</f>
        <v>9000</v>
      </c>
      <c r="K8" s="4"/>
      <c r="L8" s="5"/>
      <c r="M8" s="5"/>
      <c r="N8" s="22">
        <v>5</v>
      </c>
      <c r="O8" s="23">
        <v>1.1499999999999999</v>
      </c>
      <c r="P8" s="6"/>
      <c r="Q8" s="7"/>
    </row>
    <row r="9" spans="1:17" ht="16.5" thickBot="1" x14ac:dyDescent="0.3">
      <c r="A9" s="48"/>
      <c r="B9" s="20"/>
      <c r="C9" s="20"/>
      <c r="D9" s="20"/>
      <c r="E9" s="20"/>
      <c r="F9" s="20"/>
      <c r="G9" s="20"/>
      <c r="H9" s="20"/>
      <c r="I9" s="48"/>
      <c r="K9" s="4"/>
      <c r="L9" s="5"/>
      <c r="M9" s="5"/>
      <c r="N9" s="22">
        <v>6</v>
      </c>
      <c r="O9" s="23">
        <v>1.18</v>
      </c>
      <c r="P9" s="6"/>
      <c r="Q9" s="7"/>
    </row>
    <row r="10" spans="1:17" x14ac:dyDescent="0.25">
      <c r="A10" s="8">
        <v>2</v>
      </c>
      <c r="B10" s="9">
        <v>0.75</v>
      </c>
      <c r="C10" s="10">
        <v>20</v>
      </c>
      <c r="D10" s="11">
        <v>10</v>
      </c>
      <c r="E10" s="12"/>
      <c r="F10" s="9">
        <v>0.4</v>
      </c>
      <c r="G10" s="10">
        <v>20</v>
      </c>
      <c r="H10" s="11" t="s">
        <v>1</v>
      </c>
      <c r="I10" s="13" t="s">
        <v>2</v>
      </c>
      <c r="K10" s="6"/>
      <c r="L10" s="6"/>
      <c r="M10" s="6"/>
      <c r="N10" s="22">
        <v>7</v>
      </c>
      <c r="O10" s="23">
        <v>1.22</v>
      </c>
      <c r="P10" s="6"/>
      <c r="Q10" s="7"/>
    </row>
    <row r="11" spans="1:17" x14ac:dyDescent="0.25">
      <c r="A11" s="16"/>
      <c r="B11" s="17"/>
      <c r="C11" s="18">
        <f>CEILING(H1/100*60/1.7,2.5)</f>
        <v>72.5</v>
      </c>
      <c r="D11" s="19">
        <v>5</v>
      </c>
      <c r="E11" s="20"/>
      <c r="F11" s="17"/>
      <c r="G11" s="18">
        <f>CEILING(F10*H1*0.77,2.5)</f>
        <v>62.5</v>
      </c>
      <c r="H11" s="19">
        <v>8</v>
      </c>
      <c r="I11" s="21"/>
      <c r="N11" s="22">
        <v>8</v>
      </c>
      <c r="O11" s="23">
        <v>1.2549999999999999</v>
      </c>
      <c r="Q11" s="7"/>
    </row>
    <row r="12" spans="1:17" x14ac:dyDescent="0.25">
      <c r="A12" s="16">
        <f>FLOOR(C14*O7,2.5)</f>
        <v>165</v>
      </c>
      <c r="B12" s="17"/>
      <c r="C12" s="18">
        <f>CEILING(H1/100*60,2.5)</f>
        <v>120</v>
      </c>
      <c r="D12" s="19">
        <v>5</v>
      </c>
      <c r="E12" s="20"/>
      <c r="F12" s="17"/>
      <c r="G12" s="18">
        <f>CEILING(F10*H1,2.5)</f>
        <v>80</v>
      </c>
      <c r="H12" s="19" t="s">
        <v>3</v>
      </c>
      <c r="I12" s="61">
        <f>SUM(C10*D10+C11*D11+C12*D12+C13*8+C14*15)</f>
        <v>4532.5</v>
      </c>
      <c r="N12" s="22">
        <v>9</v>
      </c>
      <c r="O12" s="23">
        <v>1.29</v>
      </c>
      <c r="P12" s="7"/>
      <c r="Q12" s="7"/>
    </row>
    <row r="13" spans="1:17" ht="16.5" thickBot="1" x14ac:dyDescent="0.3">
      <c r="A13" s="16"/>
      <c r="B13" s="17"/>
      <c r="C13" s="18">
        <f>CEILING(B4*H1,2.5)</f>
        <v>140</v>
      </c>
      <c r="D13" s="19" t="s">
        <v>5</v>
      </c>
      <c r="E13" s="20"/>
      <c r="F13" s="17"/>
      <c r="G13" s="18"/>
      <c r="H13" s="19"/>
      <c r="I13" s="62">
        <f>SUM(G10*20+G11*H11+G12*30)</f>
        <v>3300</v>
      </c>
      <c r="N13" s="29">
        <v>10</v>
      </c>
      <c r="O13" s="30">
        <v>1.325</v>
      </c>
    </row>
    <row r="14" spans="1:17" ht="16.5" thickBot="1" x14ac:dyDescent="0.3">
      <c r="A14" s="24"/>
      <c r="B14" s="25"/>
      <c r="C14" s="26">
        <f>CEILING(B10*H1,2.5)</f>
        <v>150</v>
      </c>
      <c r="D14" s="27" t="s">
        <v>6</v>
      </c>
      <c r="E14" s="28"/>
      <c r="F14" s="25"/>
      <c r="G14" s="26"/>
      <c r="H14" s="27"/>
      <c r="I14" s="57">
        <f>SUM(I12:I13)</f>
        <v>7832.5</v>
      </c>
    </row>
    <row r="15" spans="1:17" ht="16.5" thickBot="1" x14ac:dyDescent="0.3">
      <c r="A15" s="48"/>
      <c r="B15" s="20"/>
      <c r="C15" s="20"/>
      <c r="D15" s="20"/>
      <c r="E15" s="20"/>
      <c r="F15" s="20"/>
      <c r="G15" s="20"/>
      <c r="H15" s="20"/>
      <c r="I15" s="48"/>
    </row>
    <row r="16" spans="1:17" x14ac:dyDescent="0.25">
      <c r="A16" s="31">
        <v>3</v>
      </c>
      <c r="B16" s="32">
        <v>0.6</v>
      </c>
      <c r="C16" s="33">
        <v>20</v>
      </c>
      <c r="D16" s="34">
        <v>10</v>
      </c>
      <c r="E16" s="35"/>
      <c r="F16" s="36">
        <v>0.45</v>
      </c>
      <c r="G16" s="33">
        <v>20</v>
      </c>
      <c r="H16" s="34" t="s">
        <v>1</v>
      </c>
      <c r="I16" s="37" t="s">
        <v>7</v>
      </c>
    </row>
    <row r="17" spans="1:9" x14ac:dyDescent="0.25">
      <c r="A17" s="38"/>
      <c r="B17" s="39"/>
      <c r="C17" s="40">
        <f>CEILING(H1/100*50/1.7,2.5)</f>
        <v>60</v>
      </c>
      <c r="D17" s="41">
        <v>5</v>
      </c>
      <c r="E17" s="42"/>
      <c r="F17" s="39"/>
      <c r="G17" s="40">
        <f>CEILING(F4*H1*0.77,2.5)</f>
        <v>77.5</v>
      </c>
      <c r="H17" s="41">
        <v>8</v>
      </c>
      <c r="I17" s="67">
        <f>SUM(C16*D16+C17*D17+C18*D18+C19*50)</f>
        <v>7000</v>
      </c>
    </row>
    <row r="18" spans="1:9" x14ac:dyDescent="0.25">
      <c r="A18" s="38">
        <f>FLOOR(C25*O11-5,2.5)</f>
        <v>170</v>
      </c>
      <c r="B18" s="39"/>
      <c r="C18" s="40">
        <f>CEILING(H1/100*50,2.5)</f>
        <v>100</v>
      </c>
      <c r="D18" s="41">
        <v>5</v>
      </c>
      <c r="E18" s="42"/>
      <c r="F18" s="39"/>
      <c r="G18" s="40">
        <f>CEILING(F16*H1,2.5)</f>
        <v>90</v>
      </c>
      <c r="H18" s="41" t="s">
        <v>3</v>
      </c>
      <c r="I18" s="68">
        <f>SUM(G16*20+G17*H17+G18*30)</f>
        <v>3720</v>
      </c>
    </row>
    <row r="19" spans="1:9" ht="16.5" thickBot="1" x14ac:dyDescent="0.3">
      <c r="A19" s="43"/>
      <c r="B19" s="44"/>
      <c r="C19" s="45">
        <f>CEILING(H1*B16,2.5)</f>
        <v>120</v>
      </c>
      <c r="D19" s="46" t="s">
        <v>8</v>
      </c>
      <c r="E19" s="47"/>
      <c r="F19" s="44"/>
      <c r="G19" s="45"/>
      <c r="H19" s="46"/>
      <c r="I19" s="63">
        <f>SUM(I17:I18)</f>
        <v>10720</v>
      </c>
    </row>
    <row r="20" spans="1:9" ht="16.5" thickBot="1" x14ac:dyDescent="0.3">
      <c r="A20" s="48"/>
      <c r="B20" s="20"/>
      <c r="C20" s="20"/>
      <c r="D20" s="20"/>
      <c r="E20" s="20"/>
      <c r="F20" s="20"/>
      <c r="G20" s="20"/>
      <c r="H20" s="20"/>
      <c r="I20" s="48"/>
    </row>
    <row r="21" spans="1:9" x14ac:dyDescent="0.25">
      <c r="A21" s="8">
        <v>4</v>
      </c>
      <c r="B21" s="9">
        <v>0.7</v>
      </c>
      <c r="C21" s="10">
        <v>20</v>
      </c>
      <c r="D21" s="11">
        <v>10</v>
      </c>
      <c r="E21" s="12"/>
      <c r="F21" s="9">
        <v>0.5</v>
      </c>
      <c r="G21" s="10">
        <v>20</v>
      </c>
      <c r="H21" s="11" t="s">
        <v>1</v>
      </c>
      <c r="I21" s="13" t="s">
        <v>2</v>
      </c>
    </row>
    <row r="22" spans="1:9" x14ac:dyDescent="0.25">
      <c r="A22" s="16"/>
      <c r="B22" s="17"/>
      <c r="C22" s="18">
        <f>CEILING(H1/100*50/1.7,2.5)</f>
        <v>60</v>
      </c>
      <c r="D22" s="19">
        <v>5</v>
      </c>
      <c r="E22" s="20"/>
      <c r="F22" s="17"/>
      <c r="G22" s="18">
        <f>CEILING(F4*H1*0.66,2.5)</f>
        <v>67.5</v>
      </c>
      <c r="H22" s="19">
        <v>8</v>
      </c>
      <c r="I22" s="21"/>
    </row>
    <row r="23" spans="1:9" x14ac:dyDescent="0.25">
      <c r="A23" s="16">
        <f>FLOOR(C25*O11,2.5)</f>
        <v>175</v>
      </c>
      <c r="B23" s="17"/>
      <c r="C23" s="18">
        <f>CEILING(H1/100*50,2.5)</f>
        <v>100</v>
      </c>
      <c r="D23" s="19">
        <v>5</v>
      </c>
      <c r="E23" s="20"/>
      <c r="F23" s="17"/>
      <c r="G23" s="18">
        <f>CEILING(F4*H1*0.77,2.5)</f>
        <v>77.5</v>
      </c>
      <c r="H23" s="19">
        <v>6</v>
      </c>
      <c r="I23" s="62">
        <f>SUM(C21*D21+C22*D22+C23*D23+C24*D24+C25*40)</f>
        <v>7080</v>
      </c>
    </row>
    <row r="24" spans="1:9" x14ac:dyDescent="0.25">
      <c r="A24" s="16"/>
      <c r="B24" s="17"/>
      <c r="C24" s="18">
        <f>CEILING(B16*H1,2.5)</f>
        <v>120</v>
      </c>
      <c r="D24" s="19">
        <v>4</v>
      </c>
      <c r="E24" s="20"/>
      <c r="F24" s="17"/>
      <c r="G24" s="18">
        <f>CEILING(F4*H1,2.5)</f>
        <v>100</v>
      </c>
      <c r="H24" s="19" t="s">
        <v>3</v>
      </c>
      <c r="I24" s="61">
        <f>SUM(G21*20+G22*H22+G23*H23+G24*30)</f>
        <v>4405</v>
      </c>
    </row>
    <row r="25" spans="1:9" ht="16.5" thickBot="1" x14ac:dyDescent="0.3">
      <c r="A25" s="24"/>
      <c r="B25" s="25"/>
      <c r="C25" s="26">
        <f>CEILING(B4*H1,2.5)</f>
        <v>140</v>
      </c>
      <c r="D25" s="27" t="s">
        <v>9</v>
      </c>
      <c r="E25" s="28"/>
      <c r="F25" s="25"/>
      <c r="G25" s="26"/>
      <c r="H25" s="27"/>
      <c r="I25" s="57">
        <f>SUM(I23:I24)</f>
        <v>11485</v>
      </c>
    </row>
    <row r="26" spans="1:9" ht="16.5" thickBot="1" x14ac:dyDescent="0.3">
      <c r="A26" s="48"/>
      <c r="B26" s="20"/>
      <c r="C26" s="20"/>
      <c r="D26" s="20"/>
      <c r="E26" s="20"/>
      <c r="F26" s="20"/>
      <c r="G26" s="20"/>
      <c r="H26" s="20"/>
      <c r="I26" s="48"/>
    </row>
    <row r="27" spans="1:9" x14ac:dyDescent="0.25">
      <c r="A27" s="8">
        <v>5</v>
      </c>
      <c r="B27" s="9">
        <v>0.75</v>
      </c>
      <c r="C27" s="10">
        <v>20</v>
      </c>
      <c r="D27" s="11">
        <v>10</v>
      </c>
      <c r="E27" s="12"/>
      <c r="F27" s="9">
        <v>0.4</v>
      </c>
      <c r="G27" s="10">
        <v>20</v>
      </c>
      <c r="H27" s="11" t="s">
        <v>1</v>
      </c>
      <c r="I27" s="13" t="s">
        <v>2</v>
      </c>
    </row>
    <row r="28" spans="1:9" x14ac:dyDescent="0.25">
      <c r="A28" s="16"/>
      <c r="B28" s="17"/>
      <c r="C28" s="18">
        <f>CEILING(B16*H1/1.7,2.5)</f>
        <v>72.5</v>
      </c>
      <c r="D28" s="19">
        <v>5</v>
      </c>
      <c r="E28" s="20"/>
      <c r="F28" s="17"/>
      <c r="G28" s="18">
        <f>CEILING(F10*H1*0.77,2.5)</f>
        <v>62.5</v>
      </c>
      <c r="H28" s="19">
        <v>8</v>
      </c>
      <c r="I28" s="21"/>
    </row>
    <row r="29" spans="1:9" x14ac:dyDescent="0.25">
      <c r="A29" s="16">
        <f>FLOOR(C31*O9,2.5)</f>
        <v>175</v>
      </c>
      <c r="B29" s="17"/>
      <c r="C29" s="18">
        <f>CEILING(B16*H1,2.5)</f>
        <v>120</v>
      </c>
      <c r="D29" s="19">
        <v>5</v>
      </c>
      <c r="E29" s="20"/>
      <c r="F29" s="17"/>
      <c r="G29" s="18">
        <f>CEILING(F10*H1,2.5)</f>
        <v>80</v>
      </c>
      <c r="H29" s="19" t="s">
        <v>3</v>
      </c>
      <c r="I29" s="61">
        <f>SUM(C27*D27+C28*D28+C29*D29+C30*D30+C31*25)</f>
        <v>5332.5</v>
      </c>
    </row>
    <row r="30" spans="1:9" x14ac:dyDescent="0.25">
      <c r="A30" s="16"/>
      <c r="B30" s="17"/>
      <c r="C30" s="18">
        <f>CEILING(B21*H1,2.5)</f>
        <v>140</v>
      </c>
      <c r="D30" s="19">
        <v>3</v>
      </c>
      <c r="E30" s="20"/>
      <c r="F30" s="17"/>
      <c r="G30" s="18"/>
      <c r="H30" s="19"/>
      <c r="I30" s="62">
        <f>SUM(G27*20+G28*H28+G29*30)</f>
        <v>3300</v>
      </c>
    </row>
    <row r="31" spans="1:9" ht="16.5" thickBot="1" x14ac:dyDescent="0.3">
      <c r="A31" s="24"/>
      <c r="B31" s="25"/>
      <c r="C31" s="26">
        <f>CEILING(B27*H1,2.5)</f>
        <v>150</v>
      </c>
      <c r="D31" s="27" t="s">
        <v>4</v>
      </c>
      <c r="E31" s="28"/>
      <c r="F31" s="25"/>
      <c r="G31" s="26"/>
      <c r="H31" s="27"/>
      <c r="I31" s="57">
        <f>SUM(I29:I30)</f>
        <v>8632.5</v>
      </c>
    </row>
    <row r="32" spans="1:9" ht="16.5" thickBot="1" x14ac:dyDescent="0.3">
      <c r="A32" s="48"/>
      <c r="B32" s="20"/>
      <c r="C32" s="20"/>
      <c r="D32" s="20"/>
      <c r="E32" s="20"/>
      <c r="F32" s="20"/>
      <c r="G32" s="20"/>
      <c r="H32" s="20"/>
      <c r="I32" s="48"/>
    </row>
    <row r="33" spans="1:9" x14ac:dyDescent="0.25">
      <c r="A33" s="8">
        <v>6</v>
      </c>
      <c r="B33" s="9">
        <v>0.8</v>
      </c>
      <c r="C33" s="10">
        <v>20</v>
      </c>
      <c r="D33" s="11">
        <v>10</v>
      </c>
      <c r="E33" s="12"/>
      <c r="F33" s="9">
        <v>0.45</v>
      </c>
      <c r="G33" s="10">
        <v>20</v>
      </c>
      <c r="H33" s="11" t="s">
        <v>1</v>
      </c>
      <c r="I33" s="58" t="s">
        <v>2</v>
      </c>
    </row>
    <row r="34" spans="1:9" x14ac:dyDescent="0.25">
      <c r="A34" s="16"/>
      <c r="B34" s="17"/>
      <c r="C34" s="18">
        <f>CEILING(B16*H1/1.7,2.5)</f>
        <v>72.5</v>
      </c>
      <c r="D34" s="19">
        <v>5</v>
      </c>
      <c r="E34" s="20"/>
      <c r="F34" s="17"/>
      <c r="G34" s="18">
        <f>CEILING(F33*H1*0.77,2.5)</f>
        <v>70</v>
      </c>
      <c r="H34" s="19">
        <v>8</v>
      </c>
      <c r="I34" s="59"/>
    </row>
    <row r="35" spans="1:9" x14ac:dyDescent="0.25">
      <c r="A35" s="16">
        <f>FLOOR(C38*O7,2.5)</f>
        <v>177.5</v>
      </c>
      <c r="B35" s="17"/>
      <c r="C35" s="18">
        <f>CEILING(B16*H1,2.5)</f>
        <v>120</v>
      </c>
      <c r="D35" s="19">
        <v>3</v>
      </c>
      <c r="E35" s="20"/>
      <c r="F35" s="17"/>
      <c r="G35" s="18">
        <f>CEILING(F33*H1,2.5)</f>
        <v>90</v>
      </c>
      <c r="H35" s="19" t="s">
        <v>3</v>
      </c>
      <c r="I35" s="59"/>
    </row>
    <row r="36" spans="1:9" x14ac:dyDescent="0.25">
      <c r="A36" s="16"/>
      <c r="B36" s="17"/>
      <c r="C36" s="18">
        <f>CEILING(B21*H1,2.5)</f>
        <v>140</v>
      </c>
      <c r="D36" s="19">
        <v>3</v>
      </c>
      <c r="E36" s="20"/>
      <c r="F36" s="17"/>
      <c r="G36" s="18"/>
      <c r="H36" s="19"/>
      <c r="I36" s="69">
        <f>SUM(C33*D33+C34*D34+C35*D35+C36*D36+C37*D37+C38*15)</f>
        <v>4192.5</v>
      </c>
    </row>
    <row r="37" spans="1:9" x14ac:dyDescent="0.25">
      <c r="A37" s="16"/>
      <c r="B37" s="17"/>
      <c r="C37" s="18">
        <f>CEILING(B27*H1,2.5)</f>
        <v>150</v>
      </c>
      <c r="D37" s="19">
        <v>3</v>
      </c>
      <c r="E37" s="20"/>
      <c r="F37" s="17"/>
      <c r="G37" s="18"/>
      <c r="H37" s="19"/>
      <c r="I37" s="70">
        <f>SUM(G33*20+G34*H34+G35*30)</f>
        <v>3660</v>
      </c>
    </row>
    <row r="38" spans="1:9" ht="16.5" thickBot="1" x14ac:dyDescent="0.3">
      <c r="A38" s="24"/>
      <c r="B38" s="25"/>
      <c r="C38" s="26">
        <f>CEILING(B33*H1,2.5)</f>
        <v>160</v>
      </c>
      <c r="D38" s="27" t="s">
        <v>6</v>
      </c>
      <c r="E38" s="28"/>
      <c r="F38" s="25"/>
      <c r="G38" s="26"/>
      <c r="H38" s="27"/>
      <c r="I38" s="60">
        <f>SUM(I36:I37)</f>
        <v>7852.5</v>
      </c>
    </row>
    <row r="39" spans="1:9" ht="16.5" thickBot="1" x14ac:dyDescent="0.3">
      <c r="A39" s="48"/>
      <c r="B39" s="20"/>
      <c r="C39" s="20"/>
      <c r="D39" s="20"/>
      <c r="E39" s="20"/>
      <c r="F39" s="20"/>
      <c r="G39" s="20"/>
      <c r="H39" s="20"/>
      <c r="I39" s="48"/>
    </row>
    <row r="40" spans="1:9" x14ac:dyDescent="0.25">
      <c r="A40" s="31">
        <v>7</v>
      </c>
      <c r="B40" s="32">
        <v>0.6</v>
      </c>
      <c r="C40" s="33">
        <v>20</v>
      </c>
      <c r="D40" s="34">
        <v>10</v>
      </c>
      <c r="E40" s="35"/>
      <c r="F40" s="36">
        <v>0.5</v>
      </c>
      <c r="G40" s="33">
        <v>20</v>
      </c>
      <c r="H40" s="34" t="s">
        <v>1</v>
      </c>
      <c r="I40" s="37" t="s">
        <v>7</v>
      </c>
    </row>
    <row r="41" spans="1:9" x14ac:dyDescent="0.25">
      <c r="A41" s="38"/>
      <c r="B41" s="39"/>
      <c r="C41" s="40">
        <f>CEILING(H1/100*50/1.7,2.5)</f>
        <v>60</v>
      </c>
      <c r="D41" s="41">
        <v>5</v>
      </c>
      <c r="E41" s="42"/>
      <c r="F41" s="39"/>
      <c r="G41" s="40">
        <f>CEILING(F4*H1*0.66,2.5)</f>
        <v>67.5</v>
      </c>
      <c r="H41" s="41">
        <v>8</v>
      </c>
      <c r="I41" s="67">
        <f>SUM(C40*D40+C41*D41+C42*D42+C43*50)</f>
        <v>6800</v>
      </c>
    </row>
    <row r="42" spans="1:9" x14ac:dyDescent="0.25">
      <c r="A42" s="38">
        <f>FLOOR(C49*O11-5,2.5)</f>
        <v>182.5</v>
      </c>
      <c r="B42" s="39"/>
      <c r="C42" s="40">
        <f>CEILING(H1/100*50,2.5)</f>
        <v>100</v>
      </c>
      <c r="D42" s="41">
        <v>3</v>
      </c>
      <c r="E42" s="42"/>
      <c r="F42" s="39"/>
      <c r="G42" s="40">
        <f>CEILING(F4*H1*0.77,2.5)</f>
        <v>77.5</v>
      </c>
      <c r="H42" s="41">
        <v>6</v>
      </c>
      <c r="I42" s="68">
        <f>SUM(G40*20+G41*H41+G42*H42+G43*30)</f>
        <v>4405</v>
      </c>
    </row>
    <row r="43" spans="1:9" ht="16.5" thickBot="1" x14ac:dyDescent="0.3">
      <c r="A43" s="43"/>
      <c r="B43" s="44"/>
      <c r="C43" s="45">
        <f>CEILING(H1*B40,2.5)</f>
        <v>120</v>
      </c>
      <c r="D43" s="46" t="s">
        <v>8</v>
      </c>
      <c r="E43" s="47"/>
      <c r="F43" s="44"/>
      <c r="G43" s="45">
        <f>SUM(F4*H1)</f>
        <v>100</v>
      </c>
      <c r="H43" s="46" t="s">
        <v>3</v>
      </c>
      <c r="I43" s="63">
        <f>SUM(I41:I42)</f>
        <v>11205</v>
      </c>
    </row>
    <row r="44" spans="1:9" ht="16.5" thickBot="1" x14ac:dyDescent="0.3">
      <c r="A44" s="48"/>
      <c r="B44" s="20"/>
      <c r="C44" s="20"/>
      <c r="D44" s="20"/>
      <c r="E44" s="20"/>
      <c r="F44" s="20"/>
      <c r="G44" s="20"/>
      <c r="H44" s="20"/>
      <c r="I44" s="48"/>
    </row>
    <row r="45" spans="1:9" x14ac:dyDescent="0.25">
      <c r="A45" s="8">
        <v>8</v>
      </c>
      <c r="B45" s="9">
        <v>0.75</v>
      </c>
      <c r="C45" s="10">
        <v>20</v>
      </c>
      <c r="D45" s="11">
        <v>10</v>
      </c>
      <c r="E45" s="12"/>
      <c r="F45" s="9">
        <v>0.4</v>
      </c>
      <c r="G45" s="10">
        <v>20</v>
      </c>
      <c r="H45" s="11" t="s">
        <v>1</v>
      </c>
      <c r="I45" s="13" t="s">
        <v>2</v>
      </c>
    </row>
    <row r="46" spans="1:9" x14ac:dyDescent="0.25">
      <c r="A46" s="16"/>
      <c r="B46" s="17"/>
      <c r="C46" s="18">
        <f>CEILING(H1/100*50/1.7,2.5)</f>
        <v>60</v>
      </c>
      <c r="D46" s="19">
        <v>5</v>
      </c>
      <c r="E46" s="20"/>
      <c r="F46" s="17"/>
      <c r="G46" s="18">
        <f>CEILING(F10*H1*0.66,2.5)</f>
        <v>55</v>
      </c>
      <c r="H46" s="19">
        <v>8</v>
      </c>
      <c r="I46" s="21"/>
    </row>
    <row r="47" spans="1:9" x14ac:dyDescent="0.25">
      <c r="A47" s="16">
        <f>FLOOR(C49*O11,2.5)</f>
        <v>187.5</v>
      </c>
      <c r="B47" s="17"/>
      <c r="C47" s="18">
        <f>CEILING(H1/100*50,2.5)</f>
        <v>100</v>
      </c>
      <c r="D47" s="19">
        <v>3</v>
      </c>
      <c r="E47" s="20"/>
      <c r="F47" s="17"/>
      <c r="G47" s="18">
        <f>CEILING(F10*H1,2.5)</f>
        <v>80</v>
      </c>
      <c r="H47" s="19" t="s">
        <v>3</v>
      </c>
      <c r="I47" s="61">
        <f>SUM(C45*D45+C46*D46+C47*D47+C48*D48+C49*24)</f>
        <v>4820</v>
      </c>
    </row>
    <row r="48" spans="1:9" x14ac:dyDescent="0.25">
      <c r="A48" s="16"/>
      <c r="B48" s="17"/>
      <c r="C48" s="18">
        <f>CEILING(B21*H1,2.5)</f>
        <v>140</v>
      </c>
      <c r="D48" s="19">
        <v>3</v>
      </c>
      <c r="E48" s="20"/>
      <c r="F48" s="17"/>
      <c r="G48" s="18"/>
      <c r="H48" s="19"/>
      <c r="I48" s="62">
        <f>SUM(G45*20+G46*H46+G47*30)</f>
        <v>3240</v>
      </c>
    </row>
    <row r="49" spans="1:9" ht="16.5" thickBot="1" x14ac:dyDescent="0.3">
      <c r="A49" s="24"/>
      <c r="B49" s="25"/>
      <c r="C49" s="26">
        <f>CEILING(B45*H1,2.5)</f>
        <v>150</v>
      </c>
      <c r="D49" s="27" t="s">
        <v>10</v>
      </c>
      <c r="E49" s="28"/>
      <c r="F49" s="25"/>
      <c r="G49" s="26"/>
      <c r="H49" s="27"/>
      <c r="I49" s="57">
        <f>SUM(I47:I48)</f>
        <v>8060</v>
      </c>
    </row>
    <row r="50" spans="1:9" ht="16.5" thickBot="1" x14ac:dyDescent="0.3">
      <c r="A50" s="48"/>
      <c r="B50" s="20"/>
      <c r="C50" s="20"/>
      <c r="D50" s="20"/>
      <c r="E50" s="20"/>
      <c r="F50" s="20"/>
      <c r="G50" s="20"/>
      <c r="H50" s="20"/>
      <c r="I50" s="48"/>
    </row>
    <row r="51" spans="1:9" x14ac:dyDescent="0.25">
      <c r="A51" s="8">
        <v>9</v>
      </c>
      <c r="B51" s="9">
        <v>0.8</v>
      </c>
      <c r="C51" s="10">
        <v>20</v>
      </c>
      <c r="D51" s="11">
        <v>10</v>
      </c>
      <c r="E51" s="12"/>
      <c r="F51" s="9">
        <v>0.45</v>
      </c>
      <c r="G51" s="10">
        <v>20</v>
      </c>
      <c r="H51" s="11" t="s">
        <v>1</v>
      </c>
      <c r="I51" s="13" t="s">
        <v>2</v>
      </c>
    </row>
    <row r="52" spans="1:9" x14ac:dyDescent="0.25">
      <c r="A52" s="16"/>
      <c r="B52" s="17"/>
      <c r="C52" s="18">
        <f>CEILING(B40*H1/1.7,2.5)</f>
        <v>72.5</v>
      </c>
      <c r="D52" s="19">
        <v>5</v>
      </c>
      <c r="E52" s="20"/>
      <c r="F52" s="17"/>
      <c r="G52" s="18">
        <f>CEILING(F51*H1*0.66,2.5)</f>
        <v>60</v>
      </c>
      <c r="H52" s="19">
        <v>8</v>
      </c>
      <c r="I52" s="21"/>
    </row>
    <row r="53" spans="1:9" x14ac:dyDescent="0.25">
      <c r="A53" s="16">
        <f>FLOOR(C56*O9,2.5)</f>
        <v>187.5</v>
      </c>
      <c r="B53" s="17"/>
      <c r="C53" s="18">
        <f>CEILING(B40*H1,2.5)</f>
        <v>120</v>
      </c>
      <c r="D53" s="19">
        <v>3</v>
      </c>
      <c r="E53" s="20"/>
      <c r="F53" s="17"/>
      <c r="G53" s="18">
        <f>CEILING(F51*H1,2.5)</f>
        <v>90</v>
      </c>
      <c r="H53" s="19" t="s">
        <v>3</v>
      </c>
      <c r="I53" s="21"/>
    </row>
    <row r="54" spans="1:9" x14ac:dyDescent="0.25">
      <c r="A54" s="16"/>
      <c r="B54" s="17"/>
      <c r="C54" s="18">
        <f>CEILING(B21*H1,2.5)</f>
        <v>140</v>
      </c>
      <c r="D54" s="19">
        <v>3</v>
      </c>
      <c r="E54" s="20"/>
      <c r="F54" s="17"/>
      <c r="G54" s="18"/>
      <c r="H54" s="19"/>
      <c r="I54" s="61">
        <f>SUM(C51*D51+C52*D52+C53*D53+C54*D54+C55*D55+C56*20)</f>
        <v>4842.5</v>
      </c>
    </row>
    <row r="55" spans="1:9" x14ac:dyDescent="0.25">
      <c r="A55" s="16"/>
      <c r="B55" s="17"/>
      <c r="C55" s="18">
        <f>CEILING(B45*H1,2.5)</f>
        <v>150</v>
      </c>
      <c r="D55" s="19">
        <v>2</v>
      </c>
      <c r="E55" s="20"/>
      <c r="F55" s="17"/>
      <c r="G55" s="18"/>
      <c r="H55" s="19"/>
      <c r="I55" s="62">
        <f>SUM(G51*20+G52*H52+G53*30)</f>
        <v>3580</v>
      </c>
    </row>
    <row r="56" spans="1:9" ht="16.5" thickBot="1" x14ac:dyDescent="0.3">
      <c r="A56" s="24"/>
      <c r="B56" s="25"/>
      <c r="C56" s="26">
        <f>CEILING(B51*H1,2.5)</f>
        <v>160</v>
      </c>
      <c r="D56" s="27" t="s">
        <v>11</v>
      </c>
      <c r="E56" s="28"/>
      <c r="F56" s="25"/>
      <c r="G56" s="26"/>
      <c r="H56" s="27"/>
      <c r="I56" s="57">
        <f>SUM(I54:I55)</f>
        <v>8422.5</v>
      </c>
    </row>
    <row r="57" spans="1:9" ht="16.5" thickBot="1" x14ac:dyDescent="0.3">
      <c r="A57" s="48"/>
      <c r="B57" s="20"/>
      <c r="C57" s="20"/>
      <c r="D57" s="20"/>
      <c r="E57" s="20"/>
      <c r="F57" s="20"/>
      <c r="G57" s="20"/>
      <c r="H57" s="20"/>
      <c r="I57" s="48"/>
    </row>
    <row r="58" spans="1:9" x14ac:dyDescent="0.25">
      <c r="A58" s="8">
        <v>10</v>
      </c>
      <c r="B58" s="9">
        <v>0.85</v>
      </c>
      <c r="C58" s="10">
        <v>20</v>
      </c>
      <c r="D58" s="11">
        <v>10</v>
      </c>
      <c r="E58" s="12"/>
      <c r="F58" s="9">
        <v>0.5</v>
      </c>
      <c r="G58" s="10">
        <v>20</v>
      </c>
      <c r="H58" s="11" t="s">
        <v>1</v>
      </c>
      <c r="I58" s="13" t="s">
        <v>2</v>
      </c>
    </row>
    <row r="59" spans="1:9" x14ac:dyDescent="0.25">
      <c r="A59" s="16"/>
      <c r="B59" s="17"/>
      <c r="C59" s="18">
        <f>CEILING(B16*H1/1.7,2.5)</f>
        <v>72.5</v>
      </c>
      <c r="D59" s="19">
        <v>5</v>
      </c>
      <c r="E59" s="20"/>
      <c r="F59" s="17"/>
      <c r="G59" s="18">
        <f>CEILING(F4*H1*0.66,2.5)</f>
        <v>67.5</v>
      </c>
      <c r="H59" s="19">
        <v>8</v>
      </c>
      <c r="I59" s="21"/>
    </row>
    <row r="60" spans="1:9" x14ac:dyDescent="0.25">
      <c r="A60" s="16">
        <f>FLOOR(C64*O8,2.5)</f>
        <v>195</v>
      </c>
      <c r="B60" s="17"/>
      <c r="C60" s="18">
        <f>CEILING(B16*H1,2.5)</f>
        <v>120</v>
      </c>
      <c r="D60" s="19">
        <v>3</v>
      </c>
      <c r="E60" s="20"/>
      <c r="F60" s="17"/>
      <c r="G60" s="18">
        <f>CEILING(F4*H1*0.77,2.5)</f>
        <v>77.5</v>
      </c>
      <c r="H60" s="19">
        <v>6</v>
      </c>
      <c r="I60" s="21"/>
    </row>
    <row r="61" spans="1:9" x14ac:dyDescent="0.25">
      <c r="A61" s="16"/>
      <c r="B61" s="17"/>
      <c r="C61" s="18">
        <f>CEILING(B21*H1,2.5)</f>
        <v>140</v>
      </c>
      <c r="D61" s="19">
        <v>3</v>
      </c>
      <c r="E61" s="20"/>
      <c r="F61" s="17"/>
      <c r="G61" s="18">
        <f>SUM(F4*H1)</f>
        <v>100</v>
      </c>
      <c r="H61" s="19" t="s">
        <v>3</v>
      </c>
      <c r="I61" s="21"/>
    </row>
    <row r="62" spans="1:9" x14ac:dyDescent="0.25">
      <c r="A62" s="16"/>
      <c r="B62" s="17"/>
      <c r="C62" s="18">
        <f>CEILING(B45*H1,2.5)</f>
        <v>150</v>
      </c>
      <c r="D62" s="19">
        <v>2</v>
      </c>
      <c r="E62" s="20"/>
      <c r="F62" s="17"/>
      <c r="G62" s="18"/>
      <c r="H62" s="19"/>
      <c r="I62" s="61">
        <f>SUM(C58*D58+C59*D59+C60*D60+C61*D61+C62*D62+C63*D63+C64*20)</f>
        <v>5202.5</v>
      </c>
    </row>
    <row r="63" spans="1:9" x14ac:dyDescent="0.25">
      <c r="A63" s="16"/>
      <c r="B63" s="17"/>
      <c r="C63" s="18">
        <f>CEILING(B51*H1,2.5)</f>
        <v>160</v>
      </c>
      <c r="D63" s="19">
        <v>1</v>
      </c>
      <c r="E63" s="20"/>
      <c r="F63" s="17"/>
      <c r="G63" s="18"/>
      <c r="H63" s="19"/>
      <c r="I63" s="62">
        <f>SUM(G58*20+G59*H59+G60*H60+G61*30)</f>
        <v>4405</v>
      </c>
    </row>
    <row r="64" spans="1:9" ht="16.5" thickBot="1" x14ac:dyDescent="0.3">
      <c r="A64" s="24"/>
      <c r="B64" s="25"/>
      <c r="C64" s="26">
        <f>CEILING(B58*H1,2.5)</f>
        <v>170</v>
      </c>
      <c r="D64" s="27" t="s">
        <v>11</v>
      </c>
      <c r="E64" s="28"/>
      <c r="F64" s="25"/>
      <c r="G64" s="26"/>
      <c r="H64" s="27"/>
      <c r="I64" s="57">
        <f>SUM(I62:I63)</f>
        <v>9607.5</v>
      </c>
    </row>
    <row r="65" spans="1:9" ht="16.5" thickBot="1" x14ac:dyDescent="0.3">
      <c r="A65" s="48"/>
      <c r="B65" s="20"/>
      <c r="C65" s="20"/>
      <c r="D65" s="20"/>
      <c r="E65" s="20"/>
      <c r="F65" s="20"/>
      <c r="G65" s="20"/>
      <c r="H65" s="20"/>
      <c r="I65" s="48"/>
    </row>
    <row r="66" spans="1:9" x14ac:dyDescent="0.25">
      <c r="A66" s="31">
        <v>11</v>
      </c>
      <c r="B66" s="32">
        <v>0.6</v>
      </c>
      <c r="C66" s="33">
        <v>20</v>
      </c>
      <c r="D66" s="34">
        <v>10</v>
      </c>
      <c r="E66" s="35"/>
      <c r="F66" s="36">
        <v>0.55000000000000004</v>
      </c>
      <c r="G66" s="33">
        <v>20</v>
      </c>
      <c r="H66" s="34" t="s">
        <v>1</v>
      </c>
      <c r="I66" s="37" t="s">
        <v>7</v>
      </c>
    </row>
    <row r="67" spans="1:9" x14ac:dyDescent="0.25">
      <c r="A67" s="38"/>
      <c r="B67" s="39"/>
      <c r="C67" s="40">
        <f>CEILING(H1/100*50/1.7,2.5)</f>
        <v>60</v>
      </c>
      <c r="D67" s="41">
        <v>5</v>
      </c>
      <c r="E67" s="42"/>
      <c r="F67" s="39"/>
      <c r="G67" s="40">
        <f>CEILING(F66*H1*0.66,2.5)</f>
        <v>75</v>
      </c>
      <c r="H67" s="41">
        <v>8</v>
      </c>
      <c r="I67" s="67">
        <f>SUM(C66*D66+C67*D67+C68*D68+C69*50)</f>
        <v>6800</v>
      </c>
    </row>
    <row r="68" spans="1:9" x14ac:dyDescent="0.25">
      <c r="A68" s="38">
        <f>CEILING(C76*O10-2.5,2.5)</f>
        <v>195</v>
      </c>
      <c r="B68" s="39"/>
      <c r="C68" s="40">
        <f>CEILING(H1/100*50,2.5)</f>
        <v>100</v>
      </c>
      <c r="D68" s="41">
        <v>3</v>
      </c>
      <c r="E68" s="42"/>
      <c r="F68" s="39"/>
      <c r="G68" s="40">
        <f>CEILING(F66*H1*0.77,2.5)</f>
        <v>85</v>
      </c>
      <c r="H68" s="41">
        <v>6</v>
      </c>
      <c r="I68" s="68">
        <f>SUM(G66*20+G67*H67+G68*H68+G69*30)</f>
        <v>4810</v>
      </c>
    </row>
    <row r="69" spans="1:9" ht="16.5" thickBot="1" x14ac:dyDescent="0.3">
      <c r="A69" s="43"/>
      <c r="B69" s="44"/>
      <c r="C69" s="45">
        <f>CEILING(H1*B66,2.5)</f>
        <v>120</v>
      </c>
      <c r="D69" s="46" t="s">
        <v>8</v>
      </c>
      <c r="E69" s="47"/>
      <c r="F69" s="44"/>
      <c r="G69" s="45">
        <f>CEILING(F66*H1,2.5)</f>
        <v>110</v>
      </c>
      <c r="H69" s="46" t="s">
        <v>3</v>
      </c>
      <c r="I69" s="63">
        <f>SUM(I67:I68)</f>
        <v>11610</v>
      </c>
    </row>
    <row r="70" spans="1:9" ht="16.5" thickBot="1" x14ac:dyDescent="0.3">
      <c r="A70" s="48"/>
      <c r="B70" s="20"/>
      <c r="C70" s="20"/>
      <c r="D70" s="20"/>
      <c r="E70" s="20"/>
      <c r="F70" s="20"/>
      <c r="G70" s="20"/>
      <c r="H70" s="20"/>
      <c r="I70" s="48"/>
    </row>
    <row r="71" spans="1:9" x14ac:dyDescent="0.25">
      <c r="A71" s="8">
        <v>12</v>
      </c>
      <c r="B71" s="9">
        <v>0.8</v>
      </c>
      <c r="C71" s="10">
        <v>20</v>
      </c>
      <c r="D71" s="11">
        <v>10</v>
      </c>
      <c r="E71" s="12"/>
      <c r="F71" s="9">
        <v>0.4</v>
      </c>
      <c r="G71" s="10">
        <v>20</v>
      </c>
      <c r="H71" s="11" t="s">
        <v>1</v>
      </c>
      <c r="I71" s="13" t="s">
        <v>2</v>
      </c>
    </row>
    <row r="72" spans="1:9" x14ac:dyDescent="0.25">
      <c r="A72" s="16"/>
      <c r="B72" s="17"/>
      <c r="C72" s="18">
        <f>CEILING(B16*H1/1.7,2.5)</f>
        <v>72.5</v>
      </c>
      <c r="D72" s="19">
        <v>5</v>
      </c>
      <c r="E72" s="20"/>
      <c r="F72" s="17"/>
      <c r="G72" s="18">
        <f>CEILING(F10*H1*0.66,2.5)</f>
        <v>55</v>
      </c>
      <c r="H72" s="19">
        <v>8</v>
      </c>
      <c r="I72" s="21"/>
    </row>
    <row r="73" spans="1:9" x14ac:dyDescent="0.25">
      <c r="A73" s="16">
        <f>CEILING(C76*O10,2.5)</f>
        <v>197.5</v>
      </c>
      <c r="B73" s="17"/>
      <c r="C73" s="18">
        <f>CEILING(B16*H1,2.5)</f>
        <v>120</v>
      </c>
      <c r="D73" s="19">
        <v>3</v>
      </c>
      <c r="E73" s="20"/>
      <c r="F73" s="17"/>
      <c r="G73" s="18">
        <f>CEILING(F10*H1,2.5)</f>
        <v>80</v>
      </c>
      <c r="H73" s="19" t="s">
        <v>3</v>
      </c>
      <c r="I73" s="21"/>
    </row>
    <row r="74" spans="1:9" x14ac:dyDescent="0.25">
      <c r="A74" s="16"/>
      <c r="B74" s="17"/>
      <c r="C74" s="18">
        <f>CEILING(B21*H1,2.5)</f>
        <v>140</v>
      </c>
      <c r="D74" s="19">
        <v>2</v>
      </c>
      <c r="E74" s="20"/>
      <c r="F74" s="17"/>
      <c r="G74" s="18"/>
      <c r="H74" s="19"/>
      <c r="I74" s="61">
        <f>SUM(C71*D71+C72*D72+C73*D73+C74*D74+C75*D75+C76*18)</f>
        <v>4232.5</v>
      </c>
    </row>
    <row r="75" spans="1:9" x14ac:dyDescent="0.25">
      <c r="A75" s="16"/>
      <c r="B75" s="17"/>
      <c r="C75" s="18">
        <f>CEILING(B45*H1,2.5)</f>
        <v>150</v>
      </c>
      <c r="D75" s="19">
        <v>1</v>
      </c>
      <c r="E75" s="20"/>
      <c r="F75" s="17"/>
      <c r="G75" s="18"/>
      <c r="H75" s="19"/>
      <c r="I75" s="62">
        <f>SUM(G71*20+G72*H72+G73*30)</f>
        <v>3240</v>
      </c>
    </row>
    <row r="76" spans="1:9" ht="16.5" thickBot="1" x14ac:dyDescent="0.3">
      <c r="A76" s="24"/>
      <c r="B76" s="25"/>
      <c r="C76" s="26">
        <f>CEILING(B71*H1,2.5)</f>
        <v>160</v>
      </c>
      <c r="D76" s="27" t="s">
        <v>12</v>
      </c>
      <c r="E76" s="28"/>
      <c r="F76" s="25"/>
      <c r="G76" s="26"/>
      <c r="H76" s="27"/>
      <c r="I76" s="57">
        <f>SUM(I74:I75)</f>
        <v>7472.5</v>
      </c>
    </row>
    <row r="77" spans="1:9" ht="16.5" thickBot="1" x14ac:dyDescent="0.3">
      <c r="A77" s="48"/>
      <c r="B77" s="20"/>
      <c r="C77" s="20"/>
      <c r="D77" s="20"/>
      <c r="E77" s="20"/>
      <c r="F77" s="20"/>
      <c r="G77" s="20"/>
      <c r="H77" s="20"/>
      <c r="I77" s="48"/>
    </row>
    <row r="78" spans="1:9" x14ac:dyDescent="0.25">
      <c r="A78" s="8">
        <v>13</v>
      </c>
      <c r="B78" s="9">
        <v>0.85</v>
      </c>
      <c r="C78" s="10">
        <v>20</v>
      </c>
      <c r="D78" s="11">
        <v>10</v>
      </c>
      <c r="E78" s="12"/>
      <c r="F78" s="9">
        <v>0.45</v>
      </c>
      <c r="G78" s="10">
        <v>20</v>
      </c>
      <c r="H78" s="11" t="s">
        <v>1</v>
      </c>
      <c r="I78" s="13" t="s">
        <v>2</v>
      </c>
    </row>
    <row r="79" spans="1:9" x14ac:dyDescent="0.25">
      <c r="A79" s="16"/>
      <c r="B79" s="17"/>
      <c r="C79" s="18">
        <f>CEILING(B16*H1/1.7,2.5)</f>
        <v>72.5</v>
      </c>
      <c r="D79" s="19">
        <v>5</v>
      </c>
      <c r="E79" s="20"/>
      <c r="F79" s="17"/>
      <c r="G79" s="18">
        <f>CEILING(F78*H1*0.66,2.5)</f>
        <v>60</v>
      </c>
      <c r="H79" s="19">
        <v>8</v>
      </c>
      <c r="I79" s="21"/>
    </row>
    <row r="80" spans="1:9" x14ac:dyDescent="0.25">
      <c r="A80" s="16">
        <f>FLOOR(C84*O9,2.5)</f>
        <v>200</v>
      </c>
      <c r="B80" s="17"/>
      <c r="C80" s="18">
        <f>CEILING(B16*H1,2.5)</f>
        <v>120</v>
      </c>
      <c r="D80" s="19">
        <v>3</v>
      </c>
      <c r="E80" s="20"/>
      <c r="F80" s="17"/>
      <c r="G80" s="18">
        <f>CEILING(F78*H1,2.5)</f>
        <v>90</v>
      </c>
      <c r="H80" s="19" t="s">
        <v>3</v>
      </c>
      <c r="I80" s="21"/>
    </row>
    <row r="81" spans="1:11" x14ac:dyDescent="0.25">
      <c r="A81" s="16"/>
      <c r="B81" s="17"/>
      <c r="C81" s="18">
        <f>CEILING(B21*H1,2.5)</f>
        <v>140</v>
      </c>
      <c r="D81" s="19">
        <v>3</v>
      </c>
      <c r="E81" s="20"/>
      <c r="F81" s="17"/>
      <c r="G81" s="18"/>
      <c r="H81" s="19"/>
      <c r="I81" s="21"/>
    </row>
    <row r="82" spans="1:11" x14ac:dyDescent="0.25">
      <c r="A82" s="16"/>
      <c r="B82" s="17"/>
      <c r="C82" s="18">
        <f>CEILING(B45*H1,2.5)</f>
        <v>150</v>
      </c>
      <c r="D82" s="19">
        <v>2</v>
      </c>
      <c r="E82" s="20"/>
      <c r="F82" s="17"/>
      <c r="G82" s="18"/>
      <c r="H82" s="19"/>
      <c r="I82" s="61">
        <f>SUM(C78*D78+C79*D79+C80*D80+C81*D81+C82*D82+C83*D83+C84*15)</f>
        <v>4352.5</v>
      </c>
    </row>
    <row r="83" spans="1:11" x14ac:dyDescent="0.25">
      <c r="A83" s="16"/>
      <c r="B83" s="17"/>
      <c r="C83" s="18">
        <f>CEILING(B71*H1,2.5)</f>
        <v>160</v>
      </c>
      <c r="D83" s="19">
        <v>1</v>
      </c>
      <c r="E83" s="20"/>
      <c r="F83" s="17"/>
      <c r="G83" s="18"/>
      <c r="H83" s="19"/>
      <c r="I83" s="62">
        <f>SUM(G78*20+G79*H79+G80*30)</f>
        <v>3580</v>
      </c>
    </row>
    <row r="84" spans="1:11" ht="16.5" thickBot="1" x14ac:dyDescent="0.3">
      <c r="A84" s="24"/>
      <c r="B84" s="25"/>
      <c r="C84" s="26">
        <f>CEILING(B78*H1,2.5)</f>
        <v>170</v>
      </c>
      <c r="D84" s="27" t="s">
        <v>13</v>
      </c>
      <c r="E84" s="28"/>
      <c r="F84" s="25"/>
      <c r="G84" s="26"/>
      <c r="H84" s="27"/>
      <c r="I84" s="57">
        <f>SUM(I82:I83)</f>
        <v>7932.5</v>
      </c>
    </row>
    <row r="85" spans="1:11" ht="16.5" thickBot="1" x14ac:dyDescent="0.3">
      <c r="A85" s="48"/>
      <c r="B85" s="20"/>
      <c r="C85" s="20"/>
      <c r="D85" s="20"/>
      <c r="E85" s="20"/>
      <c r="F85" s="20"/>
      <c r="G85" s="20"/>
      <c r="H85" s="20"/>
      <c r="I85" s="48"/>
    </row>
    <row r="86" spans="1:11" x14ac:dyDescent="0.25">
      <c r="A86" s="8">
        <v>14</v>
      </c>
      <c r="B86" s="9">
        <v>0.9</v>
      </c>
      <c r="C86" s="10">
        <v>20</v>
      </c>
      <c r="D86" s="11">
        <v>10</v>
      </c>
      <c r="E86" s="12"/>
      <c r="F86" s="9">
        <v>0.5</v>
      </c>
      <c r="G86" s="10">
        <v>20</v>
      </c>
      <c r="H86" s="11" t="s">
        <v>1</v>
      </c>
      <c r="I86" s="13" t="s">
        <v>2</v>
      </c>
    </row>
    <row r="87" spans="1:11" x14ac:dyDescent="0.25">
      <c r="A87" s="16"/>
      <c r="B87" s="17"/>
      <c r="C87" s="18">
        <f>CEILING(B16*H1/1.7,2.5)</f>
        <v>72.5</v>
      </c>
      <c r="D87" s="19">
        <v>5</v>
      </c>
      <c r="E87" s="20"/>
      <c r="F87" s="17"/>
      <c r="G87" s="18">
        <f>CEILING(F4*H1*0.66,2.5)</f>
        <v>67.5</v>
      </c>
      <c r="H87" s="19">
        <v>8</v>
      </c>
      <c r="I87" s="21"/>
    </row>
    <row r="88" spans="1:11" x14ac:dyDescent="0.25">
      <c r="A88" s="16">
        <f>FLOOR(C92*O7,2.5)</f>
        <v>200</v>
      </c>
      <c r="B88" s="17"/>
      <c r="C88" s="18">
        <f>CEILING(B16*H1,2.5)</f>
        <v>120</v>
      </c>
      <c r="D88" s="19">
        <v>3</v>
      </c>
      <c r="E88" s="20"/>
      <c r="F88" s="17"/>
      <c r="G88" s="18">
        <f>CEILING(F4*H1*0.77,2.5)</f>
        <v>77.5</v>
      </c>
      <c r="H88" s="19">
        <v>6</v>
      </c>
      <c r="I88" s="21"/>
    </row>
    <row r="89" spans="1:11" x14ac:dyDescent="0.25">
      <c r="A89" s="16"/>
      <c r="B89" s="17"/>
      <c r="C89" s="18">
        <f>CEILING(B21*H1,2.5)</f>
        <v>140</v>
      </c>
      <c r="D89" s="19">
        <v>3</v>
      </c>
      <c r="E89" s="20"/>
      <c r="F89" s="17"/>
      <c r="G89" s="18">
        <f>SUM(F4*H1)</f>
        <v>100</v>
      </c>
      <c r="H89" s="19" t="s">
        <v>3</v>
      </c>
      <c r="I89" s="21"/>
    </row>
    <row r="90" spans="1:11" x14ac:dyDescent="0.25">
      <c r="A90" s="16"/>
      <c r="B90" s="17"/>
      <c r="C90" s="18">
        <f>CEILING(B45*H1,2.5)</f>
        <v>150</v>
      </c>
      <c r="D90" s="19">
        <v>2</v>
      </c>
      <c r="E90" s="20"/>
      <c r="F90" s="17"/>
      <c r="G90" s="18"/>
      <c r="H90" s="19"/>
      <c r="I90" s="61">
        <f>SUM(C86*D86+C87*D87+C88*D88+C89*D89+C90*D90+C91*D91+C92*9)</f>
        <v>3422.5</v>
      </c>
    </row>
    <row r="91" spans="1:11" x14ac:dyDescent="0.25">
      <c r="A91" s="16"/>
      <c r="B91" s="17"/>
      <c r="C91" s="18">
        <f>CEILING(B71*H1,2.5)</f>
        <v>160</v>
      </c>
      <c r="D91" s="19">
        <v>1</v>
      </c>
      <c r="E91" s="20"/>
      <c r="F91" s="17"/>
      <c r="G91" s="18"/>
      <c r="H91" s="19"/>
      <c r="I91" s="62">
        <f>SUM(G86*20+G87*H87+G88*H88+G89*30)</f>
        <v>4405</v>
      </c>
    </row>
    <row r="92" spans="1:11" ht="16.5" thickBot="1" x14ac:dyDescent="0.3">
      <c r="A92" s="24"/>
      <c r="B92" s="25"/>
      <c r="C92" s="26">
        <f>CEILING(B86*H1,2.5)</f>
        <v>180</v>
      </c>
      <c r="D92" s="27" t="s">
        <v>14</v>
      </c>
      <c r="E92" s="28"/>
      <c r="F92" s="25"/>
      <c r="G92" s="26"/>
      <c r="H92" s="27"/>
      <c r="I92" s="57">
        <f>SUM(I90:I91)</f>
        <v>7827.5</v>
      </c>
    </row>
    <row r="93" spans="1:11" ht="16.5" thickBot="1" x14ac:dyDescent="0.3">
      <c r="A93" s="48"/>
      <c r="B93" s="20"/>
      <c r="C93" s="20"/>
      <c r="D93" s="20"/>
      <c r="E93" s="20"/>
      <c r="F93" s="20"/>
      <c r="G93" s="20"/>
      <c r="H93" s="20"/>
      <c r="I93" s="48"/>
    </row>
    <row r="94" spans="1:11" x14ac:dyDescent="0.25">
      <c r="A94" s="31">
        <v>15</v>
      </c>
      <c r="B94" s="36"/>
      <c r="C94" s="33"/>
      <c r="D94" s="34"/>
      <c r="E94" s="35"/>
      <c r="F94" s="36">
        <v>0.4</v>
      </c>
      <c r="G94" s="33">
        <v>20</v>
      </c>
      <c r="H94" s="64" t="s">
        <v>1</v>
      </c>
      <c r="I94" s="31" t="s">
        <v>15</v>
      </c>
      <c r="J94" s="75">
        <v>20</v>
      </c>
      <c r="K94" s="76" t="s">
        <v>1</v>
      </c>
    </row>
    <row r="95" spans="1:11" x14ac:dyDescent="0.25">
      <c r="A95" s="38"/>
      <c r="B95" s="39"/>
      <c r="C95" s="40"/>
      <c r="D95" s="41"/>
      <c r="E95" s="42"/>
      <c r="F95" s="39"/>
      <c r="G95" s="40">
        <f>CEILING(F10*H1*0.66,2.5)</f>
        <v>55</v>
      </c>
      <c r="H95" s="65">
        <v>8</v>
      </c>
      <c r="I95" s="87">
        <f>SUM(J94*20+J95*K95+J96*K96+J97*K97+J98*K98+J100*K100+J101*K101+J102*K102)</f>
        <v>1992.5</v>
      </c>
      <c r="J95" s="77">
        <f>CEILING(J102/100*30,2.5)</f>
        <v>60</v>
      </c>
      <c r="K95" s="78">
        <v>3</v>
      </c>
    </row>
    <row r="96" spans="1:11" ht="16.5" thickBot="1" x14ac:dyDescent="0.3">
      <c r="A96" s="43">
        <f>SUM(H1)</f>
        <v>200</v>
      </c>
      <c r="B96" s="44"/>
      <c r="C96" s="45"/>
      <c r="D96" s="46"/>
      <c r="E96" s="47"/>
      <c r="F96" s="44"/>
      <c r="G96" s="45">
        <f>CEILING(F10*H1,2.5)</f>
        <v>80</v>
      </c>
      <c r="H96" s="66" t="s">
        <v>3</v>
      </c>
      <c r="I96" s="71">
        <f>SUM(G94*20+G95*H95+G96*30)</f>
        <v>3240</v>
      </c>
      <c r="J96" s="77">
        <f>CEILING(J102*0.6,2.5)</f>
        <v>120</v>
      </c>
      <c r="K96" s="78">
        <v>3</v>
      </c>
    </row>
    <row r="97" spans="9:11" ht="16.5" thickBot="1" x14ac:dyDescent="0.3">
      <c r="I97" s="72">
        <f>SUM(I95:I96)</f>
        <v>5232.5</v>
      </c>
      <c r="J97" s="77">
        <f>CEILING(J102/100*75,2.5)</f>
        <v>150</v>
      </c>
      <c r="K97" s="78">
        <v>2</v>
      </c>
    </row>
    <row r="98" spans="9:11" x14ac:dyDescent="0.25">
      <c r="I98" s="73"/>
      <c r="J98" s="77">
        <f>CEILING(A18,2.5)</f>
        <v>170</v>
      </c>
      <c r="K98" s="78">
        <v>1</v>
      </c>
    </row>
    <row r="99" spans="9:11" x14ac:dyDescent="0.25">
      <c r="I99" s="73"/>
      <c r="J99" s="79"/>
      <c r="K99" s="80"/>
    </row>
    <row r="100" spans="9:11" x14ac:dyDescent="0.25">
      <c r="I100" s="74">
        <v>1</v>
      </c>
      <c r="J100" s="81">
        <f>SUM(A53)</f>
        <v>187.5</v>
      </c>
      <c r="K100" s="82">
        <v>1</v>
      </c>
    </row>
    <row r="101" spans="9:11" x14ac:dyDescent="0.25">
      <c r="I101" s="74">
        <v>2</v>
      </c>
      <c r="J101" s="83">
        <f>SUM(A68)</f>
        <v>195</v>
      </c>
      <c r="K101" s="84">
        <v>1</v>
      </c>
    </row>
    <row r="102" spans="9:11" ht="16.5" thickBot="1" x14ac:dyDescent="0.3">
      <c r="I102" s="74">
        <v>3</v>
      </c>
      <c r="J102" s="85">
        <f>SUM(A96)</f>
        <v>200</v>
      </c>
      <c r="K102" s="86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2014-01-02T11:16:39Z</dcterms:created>
  <dcterms:modified xsi:type="dcterms:W3CDTF">2014-01-17T17:30:45Z</dcterms:modified>
</cp:coreProperties>
</file>